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91" i="1"/>
  <c r="H190"/>
  <c r="J187"/>
  <c r="I187"/>
  <c r="H187"/>
  <c r="G187"/>
  <c r="J178"/>
  <c r="I178"/>
  <c r="H178"/>
  <c r="G178"/>
  <c r="J177"/>
  <c r="I177"/>
  <c r="H177"/>
  <c r="G177"/>
  <c r="H172"/>
  <c r="H171"/>
  <c r="J158"/>
  <c r="I158"/>
  <c r="H158"/>
  <c r="G158"/>
  <c r="H153"/>
  <c r="H152"/>
  <c r="J149"/>
  <c r="I149"/>
  <c r="H149"/>
  <c r="G149"/>
  <c r="F149"/>
  <c r="J139"/>
  <c r="I139"/>
  <c r="H139"/>
  <c r="G139"/>
  <c r="H133"/>
  <c r="H132"/>
  <c r="J120"/>
  <c r="I120"/>
  <c r="H120"/>
  <c r="G120"/>
  <c r="H115"/>
  <c r="H114"/>
  <c r="J101"/>
  <c r="I101"/>
  <c r="H101"/>
  <c r="G101"/>
  <c r="H96"/>
  <c r="H95"/>
  <c r="J92"/>
  <c r="I92"/>
  <c r="H92"/>
  <c r="G92"/>
  <c r="F92"/>
  <c r="J82"/>
  <c r="I82"/>
  <c r="H82"/>
  <c r="G82"/>
  <c r="H77"/>
  <c r="H76"/>
  <c r="J64"/>
  <c r="I64"/>
  <c r="H64"/>
  <c r="G64"/>
  <c r="H58"/>
  <c r="H57"/>
  <c r="J54"/>
  <c r="I54"/>
  <c r="H54"/>
  <c r="G54"/>
  <c r="I40"/>
  <c r="H39"/>
  <c r="H38"/>
  <c r="J35"/>
  <c r="I35"/>
  <c r="H35"/>
  <c r="G35"/>
  <c r="J25"/>
  <c r="I25"/>
  <c r="H25"/>
  <c r="G25"/>
  <c r="H20"/>
  <c r="H19"/>
  <c r="J6"/>
  <c r="I6"/>
  <c r="H6"/>
  <c r="G6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<sst xmlns="http://schemas.openxmlformats.org/spreadsheetml/2006/main" count="421" uniqueCount="158">
  <si>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</si>
  <si>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</si>
  <si>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</si>
  <si>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</si>
  <si>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</si>
  <si>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</si>
  <si>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</si>
  <si>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</si>
  <si>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</si>
  <si>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</si>
  <si>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</si>
  <si>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</si>
  <si>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</si>
  <si>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</si>
  <si>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</si>
  <si>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</si>
  <si>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</si>
  <si>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</si>
  <si>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</si>
  <si>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</si>
  <si>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</si>
  <si>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</si>
  <si>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</si>
  <si>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</si>
  <si>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</si>
  <si>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</si>
  <si>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</si>
  <si>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</si>
  <si>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</si>
  <si>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</si>
  <si>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</si>
  <si>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</si>
  <si>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</si>
  <si>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</si>
  <si>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</si>
  <si>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</si>
  <si>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</si>
  <si>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</si>
  <si>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</si>
  <si>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</si>
  <si>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183.МТ2011</t>
  </si>
  <si>
    <t>Чай с сахаром</t>
  </si>
  <si>
    <t>376.МТ2011</t>
  </si>
  <si>
    <t>Хлеб пшеничный</t>
  </si>
  <si>
    <t>ПР</t>
  </si>
  <si>
    <t>Масло сливочное (порци</t>
  </si>
  <si>
    <t>14.МТ2011</t>
  </si>
  <si>
    <t>Сыр российский (порц.)</t>
  </si>
  <si>
    <t>15.МТ2011</t>
  </si>
  <si>
    <t>яблоко</t>
  </si>
  <si>
    <t>Огурцы свежие  в нарезке</t>
  </si>
  <si>
    <t>71.МТ2011</t>
  </si>
  <si>
    <t>Суп гороховый</t>
  </si>
  <si>
    <t>119.МТ2011</t>
  </si>
  <si>
    <t>Биточки с соусом сметанным с томатом</t>
  </si>
  <si>
    <t>268, 331.МТ2011</t>
  </si>
  <si>
    <t>Овощное рагу</t>
  </si>
  <si>
    <t>143.МТ2011</t>
  </si>
  <si>
    <t xml:space="preserve">Сок фруктовый </t>
  </si>
  <si>
    <t>389.МТ2011</t>
  </si>
  <si>
    <t>Хлеб ржано-пшеничный</t>
  </si>
  <si>
    <t>Омлет  с зеленым горошком</t>
  </si>
  <si>
    <t>210, 306.МТ2011</t>
  </si>
  <si>
    <t>Кофейный напиток с молоком</t>
  </si>
  <si>
    <t>379.МТ2011</t>
  </si>
  <si>
    <t>Масло сливочное (порц)</t>
  </si>
  <si>
    <t>пряник</t>
  </si>
  <si>
    <t>Салат из свежих помидор с луком  с р/м</t>
  </si>
  <si>
    <t>23.М2011</t>
  </si>
  <si>
    <t>Борщ с капустой и картофелем</t>
  </si>
  <si>
    <t>82.МТ2011</t>
  </si>
  <si>
    <t>Рыба припущенная</t>
  </si>
  <si>
    <t>227.МТ2011</t>
  </si>
  <si>
    <t>Картофель отварной</t>
  </si>
  <si>
    <t>310.МТ2011</t>
  </si>
  <si>
    <t>Компот из сухофруктов</t>
  </si>
  <si>
    <t>349.МТ2011</t>
  </si>
  <si>
    <t>Сметана 15%</t>
  </si>
  <si>
    <t>Пюре картофельное</t>
  </si>
  <si>
    <t>312.МТ2011</t>
  </si>
  <si>
    <t>Чай с лимоном</t>
  </si>
  <si>
    <t>377.МТ2011</t>
  </si>
  <si>
    <t>Масло сливочное (порц.)</t>
  </si>
  <si>
    <t>печенье</t>
  </si>
  <si>
    <t>Салат из свежих овощей с р/м</t>
  </si>
  <si>
    <t>29.МТ2011</t>
  </si>
  <si>
    <t>Суп рисовый с картофелем</t>
  </si>
  <si>
    <t>101.МТ2011</t>
  </si>
  <si>
    <t>Бефстроганов</t>
  </si>
  <si>
    <t>250.МТ2011</t>
  </si>
  <si>
    <t>Макаронные изделия отварные</t>
  </si>
  <si>
    <t>309.МТ2011</t>
  </si>
  <si>
    <t>Компот из плодов сухих (шиповник)</t>
  </si>
  <si>
    <t>388.МТ2011</t>
  </si>
  <si>
    <t>сок</t>
  </si>
  <si>
    <t>Запеканка творожно-морковная с соусом яблочным</t>
  </si>
  <si>
    <t>224, 337.МТ2011</t>
  </si>
  <si>
    <t>Какао с молоком</t>
  </si>
  <si>
    <t>382.МТ2011</t>
  </si>
  <si>
    <t>Салат из свеклы отварной с р/м</t>
  </si>
  <si>
    <t>52.МТ2011</t>
  </si>
  <si>
    <t xml:space="preserve">Щи из свежей капусты </t>
  </si>
  <si>
    <t>88.МТ2011</t>
  </si>
  <si>
    <t>Плов из птицы</t>
  </si>
  <si>
    <t>291.МТ2011</t>
  </si>
  <si>
    <t>Компот из свежих яблок</t>
  </si>
  <si>
    <t>342.МТ2011</t>
  </si>
  <si>
    <t>Макаронные изделия отварные с сыром</t>
  </si>
  <si>
    <t>204.МТ2011</t>
  </si>
  <si>
    <t>Салат из моркови с яблоком с р/м</t>
  </si>
  <si>
    <t>59.МТ2011</t>
  </si>
  <si>
    <t>Суп с макаронными изделиями</t>
  </si>
  <si>
    <t>103.МТ2011</t>
  </si>
  <si>
    <t xml:space="preserve">Печень по-строгановски </t>
  </si>
  <si>
    <t>255.МТ2011</t>
  </si>
  <si>
    <t>Кисель из ягод</t>
  </si>
  <si>
    <t>350.МТ2011</t>
  </si>
  <si>
    <t>Каша пшенная молочная</t>
  </si>
  <si>
    <t>182.МТ2011</t>
  </si>
  <si>
    <t xml:space="preserve">Чай фруктовый </t>
  </si>
  <si>
    <t>Овощи свежие  в нарезке</t>
  </si>
  <si>
    <t>Суп овощной</t>
  </si>
  <si>
    <t>99.МТ2011</t>
  </si>
  <si>
    <t>Тефтели мясные , соус сметанный с томатом</t>
  </si>
  <si>
    <t>278.МТ2011</t>
  </si>
  <si>
    <t>Рис припущенный</t>
  </si>
  <si>
    <t>305.МТ2011</t>
  </si>
  <si>
    <t>Запеканка рисовая с яблоками с соусом сметанным</t>
  </si>
  <si>
    <t>187, 330.МТ2011</t>
  </si>
  <si>
    <t>Салат из свежих огурцов с р/м</t>
  </si>
  <si>
    <t>20.МТ2011</t>
  </si>
  <si>
    <t>Рассольник ленинградский</t>
  </si>
  <si>
    <t>96.МТ2011</t>
  </si>
  <si>
    <t>Рыба запеченая с картофелем по-русски</t>
  </si>
  <si>
    <t>232.МТ2011</t>
  </si>
  <si>
    <t>Каша овсяная молочная</t>
  </si>
  <si>
    <t>яблоко, пряник</t>
  </si>
  <si>
    <t>Салат витаминный с р/м</t>
  </si>
  <si>
    <t>48.МТ2011</t>
  </si>
  <si>
    <t>Суп картофельный с пшеничной крупой</t>
  </si>
  <si>
    <t>Котлета особая (мясная) с соусом сметанным с томатом</t>
  </si>
  <si>
    <t>269, 331.МТ2011</t>
  </si>
  <si>
    <t>Пудинг творожный с изюмом с яблочной подливой</t>
  </si>
  <si>
    <t>222, 337.МТ2011</t>
  </si>
  <si>
    <t>Помидор свежий  в нарезке</t>
  </si>
  <si>
    <t>Жаркое по-домашнему</t>
  </si>
  <si>
    <t>259.МТ2011</t>
  </si>
  <si>
    <t>351.МТ2011</t>
  </si>
  <si>
    <t>Макаронные изд.отварные</t>
  </si>
  <si>
    <t xml:space="preserve">Чай с лимоном </t>
  </si>
  <si>
    <t>Суп  картофельный с рыбой</t>
  </si>
  <si>
    <t>140.МТ2011</t>
  </si>
  <si>
    <t>Котлета рубленая из птицы запеченая с соусом молочным, соус сметанный</t>
  </si>
  <si>
    <t>296, 328, 330.МТ2011</t>
  </si>
  <si>
    <t>Каша гречнева рассыпчатая</t>
  </si>
  <si>
    <t>302.МТ2011</t>
  </si>
  <si>
    <t>директор</t>
  </si>
  <si>
    <t>Мусатов С.О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</si>
</sst>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wrapText="1"/>
      <protection locked="0"/>
    </xf>
    <xf numFmtId="2" fontId="13" fillId="0" borderId="2" xfId="0" applyNumberFormat="1" applyFont="1" applyBorder="1" applyProtection="1"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2" fontId="13" fillId="0" borderId="2" xfId="0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2" fontId="13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2" fontId="12" fillId="0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2" fontId="13" fillId="0" borderId="2" xfId="0" applyNumberFormat="1" applyFont="1" applyBorder="1" applyAlignment="1" applyProtection="1">
      <protection locked="0"/>
    </xf>
    <xf numFmtId="2" fontId="13" fillId="0" borderId="2" xfId="0" applyNumberFormat="1" applyFont="1" applyFill="1" applyBorder="1" applyAlignment="1" applyProtection="1">
      <protection locked="0"/>
    </xf>
    <xf numFmtId="2" fontId="13" fillId="0" borderId="2" xfId="0" applyNumberFormat="1" applyFont="1" applyFill="1" applyBorder="1" applyAlignment="1" applyProtection="1">
      <alignment wrapText="1"/>
      <protection locked="0"/>
    </xf>
    <xf numFmtId="2" fontId="15" fillId="0" borderId="2" xfId="0" applyNumberFormat="1" applyFont="1" applyFill="1" applyBorder="1" applyAlignment="1" applyProtection="1">
      <protection locked="0"/>
    </xf>
    <xf numFmtId="0" fontId="12" fillId="0" borderId="2" xfId="0" applyFont="1" applyBorder="1" applyProtection="1">
      <protection locked="0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2" fontId="12" fillId="0" borderId="2" xfId="0" applyNumberFormat="1" applyFont="1" applyFill="1" applyBorder="1" applyAlignment="1" applyProtection="1">
      <protection locked="0"/>
    </xf>
    <xf numFmtId="164" fontId="13" fillId="0" borderId="2" xfId="0" applyNumberFormat="1" applyFont="1" applyBorder="1" applyAlignment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16" fillId="0" borderId="2" xfId="0" applyNumberFormat="1" applyFont="1" applyFill="1" applyBorder="1" applyAlignment="1" applyProtection="1">
      <alignment wrapText="1"/>
      <protection locked="0"/>
    </xf>
    <xf numFmtId="2" fontId="16" fillId="0" borderId="2" xfId="0" applyNumberFormat="1" applyFont="1" applyFill="1" applyBorder="1" applyAlignment="1" applyProtection="1">
      <alignment vertical="center" wrapText="1"/>
      <protection locked="0"/>
    </xf>
    <xf numFmtId="2" fontId="16" fillId="0" borderId="2" xfId="0" applyNumberFormat="1" applyFont="1" applyFill="1" applyBorder="1" applyAlignment="1" applyProtection="1">
      <protection locked="0"/>
    </xf>
    <xf numFmtId="2" fontId="17" fillId="0" borderId="2" xfId="0" applyNumberFormat="1" applyFont="1" applyFill="1" applyBorder="1" applyAlignment="1" applyProtection="1">
      <protection locked="0"/>
    </xf>
    <xf numFmtId="0" fontId="18" fillId="0" borderId="2" xfId="0" applyFont="1" applyBorder="1" applyProtection="1">
      <protection locked="0"/>
    </xf>
    <xf numFmtId="2" fontId="13" fillId="0" borderId="2" xfId="1" applyNumberFormat="1" applyFont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/>
      <c r="D1" s="81"/>
      <c r="E1" s="81"/>
      <c r="F1" s="12" t="s">
        <v>16</v>
      </c>
      <c r="G1" s="2" t="s">
        <v>17</v>
      </c>
      <c r="H1" s="82" t="s">
        <v>156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 t="s">
        <v>157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2">
        <f>9.01</f>
        <v>9.01</v>
      </c>
      <c r="H6" s="52">
        <f>5.74</f>
        <v>5.74</v>
      </c>
      <c r="I6" s="52">
        <f>45.03</f>
        <v>45.03</v>
      </c>
      <c r="J6" s="52">
        <f>269</f>
        <v>269</v>
      </c>
      <c r="K6" s="53" t="s">
        <v>40</v>
      </c>
      <c r="L6" s="40"/>
    </row>
    <row r="7" spans="1:12" ht="15">
      <c r="A7" s="23"/>
      <c r="B7" s="15"/>
      <c r="C7" s="11"/>
      <c r="D7" s="6"/>
      <c r="E7" s="60"/>
      <c r="F7" s="60"/>
      <c r="G7" s="60"/>
      <c r="H7" s="60"/>
      <c r="I7" s="60"/>
      <c r="J7" s="60"/>
      <c r="K7" s="60"/>
      <c r="L7" s="43"/>
    </row>
    <row r="8" spans="1:12" ht="30">
      <c r="A8" s="23"/>
      <c r="B8" s="15"/>
      <c r="C8" s="11"/>
      <c r="D8" s="7" t="s">
        <v>22</v>
      </c>
      <c r="E8" s="51" t="s">
        <v>41</v>
      </c>
      <c r="F8" s="52">
        <v>200</v>
      </c>
      <c r="G8" s="52">
        <v>0.53</v>
      </c>
      <c r="H8" s="52">
        <v>0</v>
      </c>
      <c r="I8" s="52">
        <v>9.4700000000000006</v>
      </c>
      <c r="J8" s="52">
        <v>60</v>
      </c>
      <c r="K8" s="53" t="s">
        <v>42</v>
      </c>
      <c r="L8" s="43"/>
    </row>
    <row r="9" spans="1:12" ht="15">
      <c r="A9" s="23"/>
      <c r="B9" s="15"/>
      <c r="C9" s="11"/>
      <c r="D9" s="7" t="s">
        <v>23</v>
      </c>
      <c r="E9" s="54" t="s">
        <v>43</v>
      </c>
      <c r="F9" s="55">
        <v>30</v>
      </c>
      <c r="G9" s="55">
        <v>2.09</v>
      </c>
      <c r="H9" s="55">
        <v>0.33</v>
      </c>
      <c r="I9" s="55">
        <v>13.8</v>
      </c>
      <c r="J9" s="55">
        <v>71.7</v>
      </c>
      <c r="K9" s="56" t="s">
        <v>44</v>
      </c>
      <c r="L9" s="43"/>
    </row>
    <row r="10" spans="1:12" ht="15">
      <c r="A10" s="23"/>
      <c r="B10" s="15"/>
      <c r="C10" s="11"/>
      <c r="D10" s="7" t="s">
        <v>24</v>
      </c>
      <c r="E10" s="58" t="s">
        <v>49</v>
      </c>
      <c r="F10" s="59">
        <v>100</v>
      </c>
      <c r="G10" s="59">
        <v>0.4</v>
      </c>
      <c r="H10" s="59">
        <v>0.4</v>
      </c>
      <c r="I10" s="59">
        <v>9.8000000000000007</v>
      </c>
      <c r="J10" s="59">
        <v>47</v>
      </c>
      <c r="K10" s="60"/>
      <c r="L10" s="43"/>
    </row>
    <row r="11" spans="1:12" ht="30">
      <c r="A11" s="23"/>
      <c r="B11" s="15"/>
      <c r="C11" s="11"/>
      <c r="D11" s="6"/>
      <c r="E11" s="51" t="s">
        <v>45</v>
      </c>
      <c r="F11" s="52">
        <v>10</v>
      </c>
      <c r="G11" s="52">
        <v>0.1</v>
      </c>
      <c r="H11" s="52">
        <v>7.2</v>
      </c>
      <c r="I11" s="52">
        <v>0.13</v>
      </c>
      <c r="J11" s="52">
        <v>66</v>
      </c>
      <c r="K11" s="53" t="s">
        <v>46</v>
      </c>
      <c r="L11" s="43"/>
    </row>
    <row r="12" spans="1:12" ht="30">
      <c r="A12" s="23"/>
      <c r="B12" s="15"/>
      <c r="C12" s="11"/>
      <c r="D12" s="6"/>
      <c r="E12" s="51" t="s">
        <v>47</v>
      </c>
      <c r="F12" s="57">
        <v>15</v>
      </c>
      <c r="G12" s="57">
        <v>5.48</v>
      </c>
      <c r="H12" s="52">
        <v>4.43</v>
      </c>
      <c r="I12" s="52">
        <v>0</v>
      </c>
      <c r="J12" s="52">
        <v>53.75</v>
      </c>
      <c r="K12" s="53" t="s">
        <v>48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17.61</v>
      </c>
      <c r="H13" s="19">
        <f>SUM(H6:H12)</f>
        <v>18.100000000000001</v>
      </c>
      <c r="I13" s="19">
        <f>SUM(I6:I12)</f>
        <v>78.22999999999999</v>
      </c>
      <c r="J13" s="19">
        <f>SUM(J6:J12)</f>
        <v>567.45000000000005</v>
      </c>
      <c r="K13" s="25"/>
      <c r="L13" s="19">
        <f t="shared" ref="L13" si="0">SUM(L6:L12)</f>
        <v>0</v>
      </c>
    </row>
    <row r="14" spans="1:12" ht="30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50</v>
      </c>
      <c r="F14" s="61">
        <v>60</v>
      </c>
      <c r="G14" s="61">
        <v>0.42</v>
      </c>
      <c r="H14" s="61">
        <v>0.06</v>
      </c>
      <c r="I14" s="61">
        <v>1.1399999999999999</v>
      </c>
      <c r="J14" s="61">
        <v>7.2</v>
      </c>
      <c r="K14" s="51" t="s">
        <v>51</v>
      </c>
      <c r="L14" s="43"/>
    </row>
    <row r="15" spans="1:12" ht="30">
      <c r="A15" s="23"/>
      <c r="B15" s="15"/>
      <c r="C15" s="11"/>
      <c r="D15" s="7" t="s">
        <v>27</v>
      </c>
      <c r="E15" s="51" t="s">
        <v>52</v>
      </c>
      <c r="F15" s="61">
        <v>200</v>
      </c>
      <c r="G15" s="61">
        <v>6.71</v>
      </c>
      <c r="H15" s="61">
        <v>2.6</v>
      </c>
      <c r="I15" s="61">
        <v>13.8</v>
      </c>
      <c r="J15" s="61">
        <v>102.6</v>
      </c>
      <c r="K15" s="51" t="s">
        <v>53</v>
      </c>
      <c r="L15" s="43"/>
    </row>
    <row r="16" spans="1:12" ht="45">
      <c r="A16" s="23"/>
      <c r="B16" s="15"/>
      <c r="C16" s="11"/>
      <c r="D16" s="7" t="s">
        <v>28</v>
      </c>
      <c r="E16" s="51" t="s">
        <v>54</v>
      </c>
      <c r="F16" s="61">
        <v>80</v>
      </c>
      <c r="G16" s="61">
        <v>6.58</v>
      </c>
      <c r="H16" s="61">
        <v>11.63</v>
      </c>
      <c r="I16" s="61">
        <v>8.6</v>
      </c>
      <c r="J16" s="61">
        <v>194</v>
      </c>
      <c r="K16" s="51" t="s">
        <v>55</v>
      </c>
      <c r="L16" s="43"/>
    </row>
    <row r="17" spans="1:12" ht="30">
      <c r="A17" s="23"/>
      <c r="B17" s="15"/>
      <c r="C17" s="11"/>
      <c r="D17" s="7" t="s">
        <v>29</v>
      </c>
      <c r="E17" s="58" t="s">
        <v>56</v>
      </c>
      <c r="F17" s="62">
        <v>150</v>
      </c>
      <c r="G17" s="62">
        <v>2.63</v>
      </c>
      <c r="H17" s="62">
        <v>9.6999999999999993</v>
      </c>
      <c r="I17" s="62">
        <v>12.29</v>
      </c>
      <c r="J17" s="62">
        <v>202.86</v>
      </c>
      <c r="K17" s="58" t="s">
        <v>57</v>
      </c>
      <c r="L17" s="43"/>
    </row>
    <row r="18" spans="1:12" ht="30">
      <c r="A18" s="23"/>
      <c r="B18" s="15"/>
      <c r="C18" s="11"/>
      <c r="D18" s="7" t="s">
        <v>30</v>
      </c>
      <c r="E18" s="51" t="s">
        <v>58</v>
      </c>
      <c r="F18" s="52">
        <v>200</v>
      </c>
      <c r="G18" s="52">
        <v>1</v>
      </c>
      <c r="H18" s="52">
        <v>0</v>
      </c>
      <c r="I18" s="52">
        <v>22.2</v>
      </c>
      <c r="J18" s="52">
        <v>84.8</v>
      </c>
      <c r="K18" s="53" t="s">
        <v>59</v>
      </c>
      <c r="L18" s="43"/>
    </row>
    <row r="19" spans="1:12" ht="15">
      <c r="A19" s="23"/>
      <c r="B19" s="15"/>
      <c r="C19" s="11"/>
      <c r="D19" s="7" t="s">
        <v>31</v>
      </c>
      <c r="E19" s="54" t="s">
        <v>43</v>
      </c>
      <c r="F19" s="63">
        <v>20</v>
      </c>
      <c r="G19" s="63">
        <v>1.39</v>
      </c>
      <c r="H19" s="63">
        <f>0.33/30*20</f>
        <v>0.22000000000000003</v>
      </c>
      <c r="I19" s="63">
        <v>9.1999999999999993</v>
      </c>
      <c r="J19" s="63">
        <v>47.8</v>
      </c>
      <c r="K19" s="58" t="s">
        <v>44</v>
      </c>
      <c r="L19" s="43"/>
    </row>
    <row r="20" spans="1:12" ht="15">
      <c r="A20" s="23"/>
      <c r="B20" s="15"/>
      <c r="C20" s="11"/>
      <c r="D20" s="7" t="s">
        <v>32</v>
      </c>
      <c r="E20" s="54" t="s">
        <v>60</v>
      </c>
      <c r="F20" s="62">
        <v>30</v>
      </c>
      <c r="G20" s="64">
        <v>1.96</v>
      </c>
      <c r="H20" s="64">
        <f>0.44/40*30</f>
        <v>0.32999999999999996</v>
      </c>
      <c r="I20" s="64">
        <v>13.82</v>
      </c>
      <c r="J20" s="64">
        <v>68.97</v>
      </c>
      <c r="K20" s="58" t="s">
        <v>44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1">SUM(G14:G22)</f>
        <v>20.69</v>
      </c>
      <c r="H23" s="19">
        <f t="shared" si="1"/>
        <v>24.54</v>
      </c>
      <c r="I23" s="19">
        <f t="shared" si="1"/>
        <v>81.050000000000011</v>
      </c>
      <c r="J23" s="19">
        <f t="shared" si="1"/>
        <v>708.23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1295</v>
      </c>
      <c r="G24" s="32">
        <f t="shared" ref="G24:J24" si="3">G13+G23</f>
        <v>38.299999999999997</v>
      </c>
      <c r="H24" s="32">
        <f t="shared" si="3"/>
        <v>42.64</v>
      </c>
      <c r="I24" s="32">
        <f t="shared" si="3"/>
        <v>159.28</v>
      </c>
      <c r="J24" s="32">
        <f t="shared" si="3"/>
        <v>1275.68</v>
      </c>
      <c r="K24" s="32"/>
      <c r="L24" s="32">
        <f t="shared" ref="L24" si="4">L13+L23</f>
        <v>0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51" t="s">
        <v>61</v>
      </c>
      <c r="F25" s="52">
        <v>200</v>
      </c>
      <c r="G25" s="52">
        <f>12.08/150*200</f>
        <v>16.106666666666666</v>
      </c>
      <c r="H25" s="52">
        <f>19.92/150*200</f>
        <v>26.56</v>
      </c>
      <c r="I25" s="52">
        <f>4.06/150*200</f>
        <v>5.4133333333333322</v>
      </c>
      <c r="J25" s="52">
        <f>243.78/150*200</f>
        <v>325.04000000000002</v>
      </c>
      <c r="K25" s="53" t="s">
        <v>62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30">
      <c r="A27" s="14"/>
      <c r="B27" s="15"/>
      <c r="C27" s="11"/>
      <c r="D27" s="7" t="s">
        <v>22</v>
      </c>
      <c r="E27" s="65" t="s">
        <v>63</v>
      </c>
      <c r="F27" s="52">
        <v>200</v>
      </c>
      <c r="G27" s="52">
        <v>3.17</v>
      </c>
      <c r="H27" s="52">
        <v>2.68</v>
      </c>
      <c r="I27" s="52">
        <v>15.95</v>
      </c>
      <c r="J27" s="52">
        <v>100.6</v>
      </c>
      <c r="K27" s="53" t="s">
        <v>64</v>
      </c>
      <c r="L27" s="43"/>
    </row>
    <row r="28" spans="1:12" ht="15">
      <c r="A28" s="14"/>
      <c r="B28" s="15"/>
      <c r="C28" s="11"/>
      <c r="D28" s="7" t="s">
        <v>23</v>
      </c>
      <c r="E28" s="54" t="s">
        <v>43</v>
      </c>
      <c r="F28" s="55">
        <v>30</v>
      </c>
      <c r="G28" s="55">
        <v>2.09</v>
      </c>
      <c r="H28" s="55">
        <v>0.33</v>
      </c>
      <c r="I28" s="55">
        <v>13.8</v>
      </c>
      <c r="J28" s="55">
        <v>71.7</v>
      </c>
      <c r="K28" s="56" t="s">
        <v>44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30">
      <c r="A30" s="14"/>
      <c r="B30" s="15"/>
      <c r="C30" s="11"/>
      <c r="D30" s="6"/>
      <c r="E30" s="51" t="s">
        <v>65</v>
      </c>
      <c r="F30" s="52">
        <v>10</v>
      </c>
      <c r="G30" s="52">
        <v>0.1</v>
      </c>
      <c r="H30" s="52">
        <v>7.2</v>
      </c>
      <c r="I30" s="52">
        <v>0.13</v>
      </c>
      <c r="J30" s="52">
        <v>66</v>
      </c>
      <c r="K30" s="53" t="s">
        <v>46</v>
      </c>
      <c r="L30" s="43"/>
    </row>
    <row r="31" spans="1:12" ht="15">
      <c r="A31" s="14"/>
      <c r="B31" s="15"/>
      <c r="C31" s="11"/>
      <c r="D31" s="6"/>
      <c r="E31" s="58" t="s">
        <v>66</v>
      </c>
      <c r="F31" s="59">
        <v>60</v>
      </c>
      <c r="G31" s="59">
        <v>6.76</v>
      </c>
      <c r="H31" s="59">
        <v>7.54</v>
      </c>
      <c r="I31" s="59">
        <v>71.58</v>
      </c>
      <c r="J31" s="59">
        <v>380.17</v>
      </c>
      <c r="K31" s="56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28.226666666666667</v>
      </c>
      <c r="H32" s="19">
        <f t="shared" ref="H32" si="6">SUM(H25:H31)</f>
        <v>44.309999999999995</v>
      </c>
      <c r="I32" s="19">
        <f t="shared" ref="I32" si="7">SUM(I25:I31)</f>
        <v>106.87333333333333</v>
      </c>
      <c r="J32" s="19">
        <f t="shared" ref="J32:L32" si="8">SUM(J25:J31)</f>
        <v>943.51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67</v>
      </c>
      <c r="F33" s="57">
        <v>60</v>
      </c>
      <c r="G33" s="57">
        <v>0.77</v>
      </c>
      <c r="H33" s="57">
        <v>3.71</v>
      </c>
      <c r="I33" s="57">
        <v>1.07</v>
      </c>
      <c r="J33" s="57">
        <v>47.14</v>
      </c>
      <c r="K33" s="56" t="s">
        <v>68</v>
      </c>
      <c r="L33" s="43"/>
    </row>
    <row r="34" spans="1:12" ht="30">
      <c r="A34" s="14"/>
      <c r="B34" s="15"/>
      <c r="C34" s="11"/>
      <c r="D34" s="7" t="s">
        <v>27</v>
      </c>
      <c r="E34" s="58" t="s">
        <v>69</v>
      </c>
      <c r="F34" s="57">
        <v>200</v>
      </c>
      <c r="G34" s="57">
        <v>1.86</v>
      </c>
      <c r="H34" s="57">
        <v>5.92</v>
      </c>
      <c r="I34" s="57">
        <v>8.4</v>
      </c>
      <c r="J34" s="57">
        <v>78.72</v>
      </c>
      <c r="K34" s="56" t="s">
        <v>70</v>
      </c>
      <c r="L34" s="43"/>
    </row>
    <row r="35" spans="1:12" ht="30">
      <c r="A35" s="14"/>
      <c r="B35" s="15"/>
      <c r="C35" s="11"/>
      <c r="D35" s="7" t="s">
        <v>28</v>
      </c>
      <c r="E35" s="58" t="s">
        <v>71</v>
      </c>
      <c r="F35" s="57">
        <v>90</v>
      </c>
      <c r="G35" s="57">
        <f>9.94/8*9</f>
        <v>11.182499999999999</v>
      </c>
      <c r="H35" s="57">
        <f>5.98/8*9</f>
        <v>6.7275000000000009</v>
      </c>
      <c r="I35" s="57">
        <f>2.09/8*9</f>
        <v>2.3512499999999998</v>
      </c>
      <c r="J35" s="57">
        <f>90*0.9</f>
        <v>81</v>
      </c>
      <c r="K35" s="56" t="s">
        <v>72</v>
      </c>
      <c r="L35" s="43"/>
    </row>
    <row r="36" spans="1:12" ht="30">
      <c r="A36" s="14"/>
      <c r="B36" s="15"/>
      <c r="C36" s="11"/>
      <c r="D36" s="7" t="s">
        <v>29</v>
      </c>
      <c r="E36" s="58" t="s">
        <v>73</v>
      </c>
      <c r="F36" s="57">
        <v>150</v>
      </c>
      <c r="G36" s="57">
        <v>2.96</v>
      </c>
      <c r="H36" s="57">
        <v>4.32</v>
      </c>
      <c r="I36" s="57">
        <v>18.010000000000002</v>
      </c>
      <c r="J36" s="57">
        <v>142.35</v>
      </c>
      <c r="K36" s="56" t="s">
        <v>74</v>
      </c>
      <c r="L36" s="43"/>
    </row>
    <row r="37" spans="1:12" ht="30">
      <c r="A37" s="14"/>
      <c r="B37" s="15"/>
      <c r="C37" s="11"/>
      <c r="D37" s="7" t="s">
        <v>30</v>
      </c>
      <c r="E37" s="51" t="s">
        <v>75</v>
      </c>
      <c r="F37" s="52">
        <v>200</v>
      </c>
      <c r="G37" s="52">
        <v>1.1599999999999999</v>
      </c>
      <c r="H37" s="52">
        <v>0.3</v>
      </c>
      <c r="I37" s="52">
        <v>47.26</v>
      </c>
      <c r="J37" s="52">
        <v>196.38</v>
      </c>
      <c r="K37" s="53" t="s">
        <v>76</v>
      </c>
      <c r="L37" s="43"/>
    </row>
    <row r="38" spans="1:12" ht="15">
      <c r="A38" s="14"/>
      <c r="B38" s="15"/>
      <c r="C38" s="11"/>
      <c r="D38" s="7" t="s">
        <v>31</v>
      </c>
      <c r="E38" s="54" t="s">
        <v>43</v>
      </c>
      <c r="F38" s="63">
        <v>20</v>
      </c>
      <c r="G38" s="63">
        <v>1.39</v>
      </c>
      <c r="H38" s="63">
        <f>0.33/30*20</f>
        <v>0.22000000000000003</v>
      </c>
      <c r="I38" s="63">
        <v>9.1999999999999993</v>
      </c>
      <c r="J38" s="63">
        <v>47.8</v>
      </c>
      <c r="K38" s="58" t="s">
        <v>44</v>
      </c>
      <c r="L38" s="43"/>
    </row>
    <row r="39" spans="1:12" ht="15">
      <c r="A39" s="14"/>
      <c r="B39" s="15"/>
      <c r="C39" s="11"/>
      <c r="D39" s="7" t="s">
        <v>32</v>
      </c>
      <c r="E39" s="54" t="s">
        <v>60</v>
      </c>
      <c r="F39" s="62">
        <v>30</v>
      </c>
      <c r="G39" s="64">
        <v>1.96</v>
      </c>
      <c r="H39" s="64">
        <f>0.44/40*30</f>
        <v>0.32999999999999996</v>
      </c>
      <c r="I39" s="64">
        <v>13.82</v>
      </c>
      <c r="J39" s="64">
        <v>68.97</v>
      </c>
      <c r="K39" s="58" t="s">
        <v>44</v>
      </c>
      <c r="L39" s="43"/>
    </row>
    <row r="40" spans="1:12" ht="15">
      <c r="A40" s="14"/>
      <c r="B40" s="15"/>
      <c r="C40" s="11"/>
      <c r="D40" s="6"/>
      <c r="E40" s="58" t="s">
        <v>77</v>
      </c>
      <c r="F40" s="59">
        <v>10</v>
      </c>
      <c r="G40" s="59">
        <v>0.26</v>
      </c>
      <c r="H40" s="59">
        <v>1.5</v>
      </c>
      <c r="I40" s="59">
        <f>0.36/2*2.5</f>
        <v>0.44999999999999996</v>
      </c>
      <c r="J40" s="59">
        <v>16.2</v>
      </c>
      <c r="K40" s="56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9">SUM(G33:G41)</f>
        <v>21.542500000000004</v>
      </c>
      <c r="H42" s="19">
        <f t="shared" ref="H42" si="10">SUM(H33:H41)</f>
        <v>23.0275</v>
      </c>
      <c r="I42" s="19">
        <f t="shared" ref="I42" si="11">SUM(I33:I41)</f>
        <v>100.56125000000002</v>
      </c>
      <c r="J42" s="19">
        <f t="shared" ref="J42:L42" si="12">SUM(J33:J41)</f>
        <v>678.56000000000006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1260</v>
      </c>
      <c r="G43" s="32">
        <f t="shared" ref="G43" si="13">G32+G42</f>
        <v>49.769166666666671</v>
      </c>
      <c r="H43" s="32">
        <f t="shared" ref="H43" si="14">H32+H42</f>
        <v>67.337499999999991</v>
      </c>
      <c r="I43" s="32">
        <f t="shared" ref="I43" si="15">I32+I42</f>
        <v>207.43458333333336</v>
      </c>
      <c r="J43" s="32">
        <f t="shared" ref="J43:L43" si="16">J32+J42</f>
        <v>1622.0700000000002</v>
      </c>
      <c r="K43" s="32"/>
      <c r="L43" s="32">
        <f t="shared" si="16"/>
        <v>0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8" t="s">
        <v>71</v>
      </c>
      <c r="F44" s="62">
        <v>80</v>
      </c>
      <c r="G44" s="62">
        <v>8.94</v>
      </c>
      <c r="H44" s="62">
        <v>3.98</v>
      </c>
      <c r="I44" s="62">
        <v>2.09</v>
      </c>
      <c r="J44" s="62">
        <v>82</v>
      </c>
      <c r="K44" s="66" t="s">
        <v>72</v>
      </c>
      <c r="L44" s="40"/>
    </row>
    <row r="45" spans="1:12" ht="30">
      <c r="A45" s="23"/>
      <c r="B45" s="15"/>
      <c r="C45" s="11"/>
      <c r="D45" s="6"/>
      <c r="E45" s="51" t="s">
        <v>78</v>
      </c>
      <c r="F45" s="61">
        <v>150</v>
      </c>
      <c r="G45" s="67">
        <v>3.08</v>
      </c>
      <c r="H45" s="67">
        <v>2.33</v>
      </c>
      <c r="I45" s="67">
        <v>19.13</v>
      </c>
      <c r="J45" s="67">
        <v>119.73</v>
      </c>
      <c r="K45" s="68" t="s">
        <v>79</v>
      </c>
      <c r="L45" s="43"/>
    </row>
    <row r="46" spans="1:12" ht="30">
      <c r="A46" s="23"/>
      <c r="B46" s="15"/>
      <c r="C46" s="11"/>
      <c r="D46" s="7" t="s">
        <v>22</v>
      </c>
      <c r="E46" s="58" t="s">
        <v>80</v>
      </c>
      <c r="F46" s="62">
        <v>207</v>
      </c>
      <c r="G46" s="62">
        <v>0.13</v>
      </c>
      <c r="H46" s="62">
        <v>0.02</v>
      </c>
      <c r="I46" s="62">
        <v>15.73</v>
      </c>
      <c r="J46" s="62">
        <v>64.17</v>
      </c>
      <c r="K46" s="66" t="s">
        <v>81</v>
      </c>
      <c r="L46" s="43"/>
    </row>
    <row r="47" spans="1:12" ht="15">
      <c r="A47" s="23"/>
      <c r="B47" s="15"/>
      <c r="C47" s="11"/>
      <c r="D47" s="7" t="s">
        <v>23</v>
      </c>
      <c r="E47" s="54" t="s">
        <v>43</v>
      </c>
      <c r="F47" s="63">
        <v>30</v>
      </c>
      <c r="G47" s="63">
        <v>2.09</v>
      </c>
      <c r="H47" s="63">
        <v>0.33</v>
      </c>
      <c r="I47" s="63">
        <v>13.8</v>
      </c>
      <c r="J47" s="63">
        <v>71.7</v>
      </c>
      <c r="K47" s="66" t="s">
        <v>44</v>
      </c>
      <c r="L47" s="43"/>
    </row>
    <row r="48" spans="1:12" ht="15">
      <c r="A48" s="23"/>
      <c r="B48" s="15"/>
      <c r="C48" s="11"/>
      <c r="D48" s="7" t="s">
        <v>24</v>
      </c>
      <c r="E48" s="42" t="s">
        <v>94</v>
      </c>
      <c r="F48" s="65">
        <v>100</v>
      </c>
      <c r="G48" s="69">
        <v>1</v>
      </c>
      <c r="H48" s="69">
        <v>0</v>
      </c>
      <c r="I48" s="69">
        <v>20.2</v>
      </c>
      <c r="J48" s="69">
        <v>84.8</v>
      </c>
      <c r="K48" s="44"/>
      <c r="L48" s="43"/>
    </row>
    <row r="49" spans="1:12" ht="30">
      <c r="A49" s="23"/>
      <c r="B49" s="15"/>
      <c r="C49" s="11"/>
      <c r="D49" s="6"/>
      <c r="E49" s="51" t="s">
        <v>82</v>
      </c>
      <c r="F49" s="61">
        <v>10</v>
      </c>
      <c r="G49" s="61">
        <v>0.1</v>
      </c>
      <c r="H49" s="61">
        <v>7.2</v>
      </c>
      <c r="I49" s="61">
        <v>0.13</v>
      </c>
      <c r="J49" s="61">
        <v>66</v>
      </c>
      <c r="K49" s="68" t="s">
        <v>46</v>
      </c>
      <c r="L49" s="43"/>
    </row>
    <row r="50" spans="1:12" ht="15">
      <c r="A50" s="23"/>
      <c r="B50" s="15"/>
      <c r="C50" s="11"/>
      <c r="D50" s="6"/>
      <c r="E50" s="58" t="s">
        <v>83</v>
      </c>
      <c r="F50" s="69">
        <v>30</v>
      </c>
      <c r="G50" s="59">
        <v>3.38</v>
      </c>
      <c r="H50" s="59">
        <v>3.77</v>
      </c>
      <c r="I50" s="59">
        <v>35.79</v>
      </c>
      <c r="J50" s="59">
        <v>190.17</v>
      </c>
      <c r="K50" s="65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607</v>
      </c>
      <c r="G51" s="19">
        <f t="shared" ref="G51" si="17">SUM(G44:G50)</f>
        <v>18.72</v>
      </c>
      <c r="H51" s="19">
        <f t="shared" ref="H51" si="18">SUM(H44:H50)</f>
        <v>17.63</v>
      </c>
      <c r="I51" s="19">
        <f t="shared" ref="I51" si="19">SUM(I44:I50)</f>
        <v>106.87</v>
      </c>
      <c r="J51" s="19">
        <f t="shared" ref="J51:L51" si="20">SUM(J44:J50)</f>
        <v>678.57</v>
      </c>
      <c r="K51" s="25"/>
      <c r="L51" s="19">
        <f t="shared" si="20"/>
        <v>0</v>
      </c>
    </row>
    <row r="52" spans="1:12" ht="30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84</v>
      </c>
      <c r="F52" s="62">
        <v>60</v>
      </c>
      <c r="G52" s="62">
        <v>0.66</v>
      </c>
      <c r="H52" s="62">
        <v>3.63</v>
      </c>
      <c r="I52" s="62">
        <v>2.27</v>
      </c>
      <c r="J52" s="62">
        <v>44.34</v>
      </c>
      <c r="K52" s="66" t="s">
        <v>85</v>
      </c>
      <c r="L52" s="43"/>
    </row>
    <row r="53" spans="1:12" ht="30">
      <c r="A53" s="23"/>
      <c r="B53" s="15"/>
      <c r="C53" s="11"/>
      <c r="D53" s="7" t="s">
        <v>27</v>
      </c>
      <c r="E53" s="58" t="s">
        <v>86</v>
      </c>
      <c r="F53" s="62">
        <v>200</v>
      </c>
      <c r="G53" s="62">
        <v>1.58</v>
      </c>
      <c r="H53" s="62">
        <v>2.17</v>
      </c>
      <c r="I53" s="62">
        <v>9.69</v>
      </c>
      <c r="J53" s="62">
        <v>68.599999999999994</v>
      </c>
      <c r="K53" s="66" t="s">
        <v>87</v>
      </c>
      <c r="L53" s="43"/>
    </row>
    <row r="54" spans="1:12" ht="30">
      <c r="A54" s="23"/>
      <c r="B54" s="15"/>
      <c r="C54" s="11"/>
      <c r="D54" s="7" t="s">
        <v>28</v>
      </c>
      <c r="E54" s="51" t="s">
        <v>88</v>
      </c>
      <c r="F54" s="61">
        <v>90</v>
      </c>
      <c r="G54" s="61">
        <f>9.6/8*9</f>
        <v>10.799999999999999</v>
      </c>
      <c r="H54" s="61">
        <f>9.87/8*9</f>
        <v>11.10375</v>
      </c>
      <c r="I54" s="61">
        <f>2.27/8*9</f>
        <v>2.55375</v>
      </c>
      <c r="J54" s="61">
        <f>290*0.9</f>
        <v>261</v>
      </c>
      <c r="K54" s="68" t="s">
        <v>89</v>
      </c>
      <c r="L54" s="43"/>
    </row>
    <row r="55" spans="1:12" ht="30">
      <c r="A55" s="23"/>
      <c r="B55" s="15"/>
      <c r="C55" s="11"/>
      <c r="D55" s="7" t="s">
        <v>29</v>
      </c>
      <c r="E55" s="58" t="s">
        <v>90</v>
      </c>
      <c r="F55" s="62">
        <v>150</v>
      </c>
      <c r="G55" s="62">
        <v>5.52</v>
      </c>
      <c r="H55" s="62">
        <v>4.5199999999999996</v>
      </c>
      <c r="I55" s="62">
        <v>26.45</v>
      </c>
      <c r="J55" s="62">
        <v>168.45</v>
      </c>
      <c r="K55" s="66" t="s">
        <v>91</v>
      </c>
      <c r="L55" s="43"/>
    </row>
    <row r="56" spans="1:12" ht="30">
      <c r="A56" s="23"/>
      <c r="B56" s="15"/>
      <c r="C56" s="11"/>
      <c r="D56" s="7" t="s">
        <v>30</v>
      </c>
      <c r="E56" s="51" t="s">
        <v>92</v>
      </c>
      <c r="F56" s="61">
        <v>200</v>
      </c>
      <c r="G56" s="61">
        <v>0.4</v>
      </c>
      <c r="H56" s="61">
        <v>0.27</v>
      </c>
      <c r="I56" s="61">
        <v>17.2</v>
      </c>
      <c r="J56" s="61">
        <v>72.8</v>
      </c>
      <c r="K56" s="68" t="s">
        <v>93</v>
      </c>
      <c r="L56" s="43"/>
    </row>
    <row r="57" spans="1:12" ht="15">
      <c r="A57" s="23"/>
      <c r="B57" s="15"/>
      <c r="C57" s="11"/>
      <c r="D57" s="7" t="s">
        <v>31</v>
      </c>
      <c r="E57" s="54" t="s">
        <v>43</v>
      </c>
      <c r="F57" s="63">
        <v>20</v>
      </c>
      <c r="G57" s="63">
        <v>1.39</v>
      </c>
      <c r="H57" s="63">
        <f>0.33/30*20</f>
        <v>0.22000000000000003</v>
      </c>
      <c r="I57" s="63">
        <v>9.1999999999999993</v>
      </c>
      <c r="J57" s="63">
        <v>47.8</v>
      </c>
      <c r="K57" s="58" t="s">
        <v>44</v>
      </c>
      <c r="L57" s="43"/>
    </row>
    <row r="58" spans="1:12" ht="15">
      <c r="A58" s="23"/>
      <c r="B58" s="15"/>
      <c r="C58" s="11"/>
      <c r="D58" s="7" t="s">
        <v>32</v>
      </c>
      <c r="E58" s="54" t="s">
        <v>60</v>
      </c>
      <c r="F58" s="62">
        <v>30</v>
      </c>
      <c r="G58" s="64">
        <v>1.96</v>
      </c>
      <c r="H58" s="64">
        <f>0.44/40*30</f>
        <v>0.32999999999999996</v>
      </c>
      <c r="I58" s="64">
        <v>13.82</v>
      </c>
      <c r="J58" s="64">
        <v>68.97</v>
      </c>
      <c r="K58" s="58" t="s">
        <v>44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22.31</v>
      </c>
      <c r="H61" s="19">
        <f t="shared" ref="H61" si="22">SUM(H52:H60)</f>
        <v>22.243749999999995</v>
      </c>
      <c r="I61" s="19">
        <f t="shared" ref="I61" si="23">SUM(I52:I60)</f>
        <v>81.183750000000003</v>
      </c>
      <c r="J61" s="19">
        <f t="shared" ref="J61:L61" si="24">SUM(J52:J60)</f>
        <v>731.95999999999992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1357</v>
      </c>
      <c r="G62" s="32">
        <f t="shared" ref="G62" si="25">G51+G61</f>
        <v>41.03</v>
      </c>
      <c r="H62" s="32">
        <f t="shared" ref="H62" si="26">H51+H61</f>
        <v>39.873749999999994</v>
      </c>
      <c r="I62" s="32">
        <f t="shared" ref="I62" si="27">I51+I61</f>
        <v>188.05375000000001</v>
      </c>
      <c r="J62" s="32">
        <f t="shared" ref="J62:L62" si="28">J51+J61</f>
        <v>1410.53</v>
      </c>
      <c r="K62" s="32"/>
      <c r="L62" s="32">
        <f t="shared" si="28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45">
      <c r="A64" s="23"/>
      <c r="B64" s="15"/>
      <c r="C64" s="11"/>
      <c r="D64" s="6"/>
      <c r="E64" s="58" t="s">
        <v>95</v>
      </c>
      <c r="F64" s="57">
        <v>200</v>
      </c>
      <c r="G64" s="57">
        <f>10.03/150*200</f>
        <v>13.373333333333331</v>
      </c>
      <c r="H64" s="57">
        <f>7.83/150*200</f>
        <v>10.440000000000001</v>
      </c>
      <c r="I64" s="57">
        <f>29.71/150*200</f>
        <v>39.613333333333337</v>
      </c>
      <c r="J64" s="57">
        <f>258.75/150*200</f>
        <v>345</v>
      </c>
      <c r="K64" s="56" t="s">
        <v>96</v>
      </c>
      <c r="L64" s="71">
        <v>40.18</v>
      </c>
    </row>
    <row r="65" spans="1:12" ht="30">
      <c r="A65" s="23"/>
      <c r="B65" s="15"/>
      <c r="C65" s="11"/>
      <c r="D65" s="7" t="s">
        <v>22</v>
      </c>
      <c r="E65" s="51" t="s">
        <v>97</v>
      </c>
      <c r="F65" s="52">
        <v>200</v>
      </c>
      <c r="G65" s="52">
        <v>4.08</v>
      </c>
      <c r="H65" s="52">
        <v>3</v>
      </c>
      <c r="I65" s="52">
        <v>17.579999999999998</v>
      </c>
      <c r="J65" s="52">
        <v>118.6</v>
      </c>
      <c r="K65" s="53" t="s">
        <v>98</v>
      </c>
      <c r="L65" s="72">
        <v>18.5</v>
      </c>
    </row>
    <row r="66" spans="1:12" ht="15">
      <c r="A66" s="23"/>
      <c r="B66" s="15"/>
      <c r="C66" s="11"/>
      <c r="D66" s="7" t="s">
        <v>23</v>
      </c>
      <c r="E66" s="54" t="s">
        <v>43</v>
      </c>
      <c r="F66" s="63">
        <v>30</v>
      </c>
      <c r="G66" s="63">
        <v>2.09</v>
      </c>
      <c r="H66" s="63">
        <v>0.33</v>
      </c>
      <c r="I66" s="63">
        <v>13.8</v>
      </c>
      <c r="J66" s="63">
        <v>71.7</v>
      </c>
      <c r="K66" s="66" t="s">
        <v>44</v>
      </c>
      <c r="L66" s="43"/>
    </row>
    <row r="67" spans="1:12" ht="15">
      <c r="A67" s="23"/>
      <c r="B67" s="15"/>
      <c r="C67" s="11"/>
      <c r="D67" s="7" t="s">
        <v>24</v>
      </c>
      <c r="E67" s="58" t="s">
        <v>94</v>
      </c>
      <c r="F67" s="65">
        <v>100</v>
      </c>
      <c r="G67" s="69">
        <v>1</v>
      </c>
      <c r="H67" s="69">
        <v>0</v>
      </c>
      <c r="I67" s="69">
        <v>20.2</v>
      </c>
      <c r="J67" s="69">
        <v>84.8</v>
      </c>
      <c r="K67" s="65"/>
      <c r="L67" s="43"/>
    </row>
    <row r="68" spans="1:12" ht="30">
      <c r="A68" s="23"/>
      <c r="B68" s="15"/>
      <c r="C68" s="11"/>
      <c r="D68" s="6"/>
      <c r="E68" s="51" t="s">
        <v>65</v>
      </c>
      <c r="F68" s="70">
        <v>10</v>
      </c>
      <c r="G68" s="61">
        <v>0.1</v>
      </c>
      <c r="H68" s="61">
        <v>7.2</v>
      </c>
      <c r="I68" s="61">
        <v>0.13</v>
      </c>
      <c r="J68" s="61">
        <v>66</v>
      </c>
      <c r="K68" s="68" t="s">
        <v>46</v>
      </c>
      <c r="L68" s="43"/>
    </row>
    <row r="69" spans="1:12" ht="15.75" thickBo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7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9">SUM(G63:G69)</f>
        <v>20.643333333333334</v>
      </c>
      <c r="H70" s="19">
        <f t="shared" ref="H70" si="30">SUM(H63:H69)</f>
        <v>20.970000000000002</v>
      </c>
      <c r="I70" s="19">
        <f t="shared" ref="I70" si="31">SUM(I63:I69)</f>
        <v>91.323333333333338</v>
      </c>
      <c r="J70" s="19">
        <f t="shared" ref="J70:L70" si="32">SUM(J63:J69)</f>
        <v>686.1</v>
      </c>
      <c r="K70" s="25"/>
      <c r="L70" s="19">
        <f t="shared" si="32"/>
        <v>58.68</v>
      </c>
    </row>
    <row r="71" spans="1:12" ht="30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99</v>
      </c>
      <c r="F71" s="57">
        <v>60</v>
      </c>
      <c r="G71" s="57">
        <v>0.84</v>
      </c>
      <c r="H71" s="57">
        <v>3.61</v>
      </c>
      <c r="I71" s="57">
        <v>4.96</v>
      </c>
      <c r="J71" s="57">
        <v>55.68</v>
      </c>
      <c r="K71" s="56" t="s">
        <v>100</v>
      </c>
      <c r="L71" s="43"/>
    </row>
    <row r="72" spans="1:12" ht="30">
      <c r="A72" s="23"/>
      <c r="B72" s="15"/>
      <c r="C72" s="11"/>
      <c r="D72" s="7" t="s">
        <v>27</v>
      </c>
      <c r="E72" s="51" t="s">
        <v>101</v>
      </c>
      <c r="F72" s="52">
        <v>200</v>
      </c>
      <c r="G72" s="52">
        <v>1.76</v>
      </c>
      <c r="H72" s="52">
        <v>4.95</v>
      </c>
      <c r="I72" s="52">
        <v>7.9</v>
      </c>
      <c r="J72" s="52">
        <v>89.75</v>
      </c>
      <c r="K72" s="53" t="s">
        <v>102</v>
      </c>
      <c r="L72" s="43"/>
    </row>
    <row r="73" spans="1:12" ht="30">
      <c r="A73" s="23"/>
      <c r="B73" s="15"/>
      <c r="C73" s="11"/>
      <c r="D73" s="7" t="s">
        <v>28</v>
      </c>
      <c r="E73" s="58" t="s">
        <v>103</v>
      </c>
      <c r="F73" s="57">
        <v>200</v>
      </c>
      <c r="G73" s="57">
        <v>18.010000000000002</v>
      </c>
      <c r="H73" s="57">
        <v>10.95</v>
      </c>
      <c r="I73" s="57">
        <v>36.450000000000003</v>
      </c>
      <c r="J73" s="57">
        <v>298.67</v>
      </c>
      <c r="K73" s="56" t="s">
        <v>104</v>
      </c>
      <c r="L73" s="43"/>
    </row>
    <row r="74" spans="1:12" ht="15">
      <c r="A74" s="23"/>
      <c r="B74" s="15"/>
      <c r="C74" s="11"/>
      <c r="D74" s="7" t="s">
        <v>29</v>
      </c>
      <c r="E74" s="60"/>
      <c r="F74" s="60"/>
      <c r="G74" s="60"/>
      <c r="H74" s="60"/>
      <c r="I74" s="60"/>
      <c r="J74" s="60"/>
      <c r="K74" s="60"/>
      <c r="L74" s="43"/>
    </row>
    <row r="75" spans="1:12" ht="30">
      <c r="A75" s="23"/>
      <c r="B75" s="15"/>
      <c r="C75" s="11"/>
      <c r="D75" s="7" t="s">
        <v>30</v>
      </c>
      <c r="E75" s="51" t="s">
        <v>105</v>
      </c>
      <c r="F75" s="52">
        <v>200</v>
      </c>
      <c r="G75" s="52">
        <v>0.16</v>
      </c>
      <c r="H75" s="52">
        <v>0.16</v>
      </c>
      <c r="I75" s="52">
        <v>23.78</v>
      </c>
      <c r="J75" s="52">
        <v>97.6</v>
      </c>
      <c r="K75" s="53" t="s">
        <v>106</v>
      </c>
      <c r="L75" s="43"/>
    </row>
    <row r="76" spans="1:12" ht="15">
      <c r="A76" s="23"/>
      <c r="B76" s="15"/>
      <c r="C76" s="11"/>
      <c r="D76" s="7" t="s">
        <v>31</v>
      </c>
      <c r="E76" s="54" t="s">
        <v>43</v>
      </c>
      <c r="F76" s="63">
        <v>20</v>
      </c>
      <c r="G76" s="63">
        <v>1.39</v>
      </c>
      <c r="H76" s="63">
        <f>0.33/30*20</f>
        <v>0.22000000000000003</v>
      </c>
      <c r="I76" s="63">
        <v>9.1999999999999993</v>
      </c>
      <c r="J76" s="63">
        <v>47.8</v>
      </c>
      <c r="K76" s="58" t="s">
        <v>44</v>
      </c>
      <c r="L76" s="43"/>
    </row>
    <row r="77" spans="1:12" ht="15">
      <c r="A77" s="23"/>
      <c r="B77" s="15"/>
      <c r="C77" s="11"/>
      <c r="D77" s="7" t="s">
        <v>32</v>
      </c>
      <c r="E77" s="54" t="s">
        <v>60</v>
      </c>
      <c r="F77" s="62">
        <v>30</v>
      </c>
      <c r="G77" s="64">
        <v>1.96</v>
      </c>
      <c r="H77" s="64">
        <f>0.44/40*30</f>
        <v>0.32999999999999996</v>
      </c>
      <c r="I77" s="64">
        <v>13.82</v>
      </c>
      <c r="J77" s="64">
        <v>68.97</v>
      </c>
      <c r="K77" s="58" t="s">
        <v>44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3">SUM(G71:G79)</f>
        <v>24.120000000000005</v>
      </c>
      <c r="H80" s="19">
        <f t="shared" ref="H80" si="34">SUM(H71:H79)</f>
        <v>20.219999999999995</v>
      </c>
      <c r="I80" s="19">
        <f t="shared" ref="I80" si="35">SUM(I71:I79)</f>
        <v>96.110000000000014</v>
      </c>
      <c r="J80" s="19">
        <f t="shared" ref="J80:L80" si="36">SUM(J71:J79)</f>
        <v>658.47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1250</v>
      </c>
      <c r="G81" s="32">
        <f t="shared" ref="G81" si="37">G70+G80</f>
        <v>44.763333333333335</v>
      </c>
      <c r="H81" s="32">
        <f t="shared" ref="H81" si="38">H70+H80</f>
        <v>41.19</v>
      </c>
      <c r="I81" s="32">
        <f t="shared" ref="I81" si="39">I70+I80</f>
        <v>187.43333333333334</v>
      </c>
      <c r="J81" s="32">
        <f t="shared" ref="J81:L81" si="40">J70+J80</f>
        <v>1344.5700000000002</v>
      </c>
      <c r="K81" s="32"/>
      <c r="L81" s="32">
        <f t="shared" si="40"/>
        <v>58.68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58" t="s">
        <v>107</v>
      </c>
      <c r="F82" s="57">
        <v>210</v>
      </c>
      <c r="G82" s="57">
        <f>12.18/180*210</f>
        <v>14.21</v>
      </c>
      <c r="H82" s="57">
        <f>8.33/180*210</f>
        <v>9.7183333333333337</v>
      </c>
      <c r="I82" s="57">
        <f>30.7/180*210</f>
        <v>35.816666666666663</v>
      </c>
      <c r="J82" s="57">
        <f>300.96/180*210</f>
        <v>351.12</v>
      </c>
      <c r="K82" s="56" t="s">
        <v>108</v>
      </c>
      <c r="L82" s="40"/>
    </row>
    <row r="83" spans="1:12" ht="15">
      <c r="A83" s="23"/>
      <c r="B83" s="15"/>
      <c r="C83" s="11"/>
      <c r="D83" s="6"/>
      <c r="E83" s="60"/>
      <c r="F83" s="60"/>
      <c r="G83" s="60"/>
      <c r="H83" s="60"/>
      <c r="I83" s="60"/>
      <c r="J83" s="60"/>
      <c r="K83" s="60"/>
      <c r="L83" s="43"/>
    </row>
    <row r="84" spans="1:12" ht="30">
      <c r="A84" s="23"/>
      <c r="B84" s="15"/>
      <c r="C84" s="11"/>
      <c r="D84" s="7" t="s">
        <v>22</v>
      </c>
      <c r="E84" s="51" t="s">
        <v>41</v>
      </c>
      <c r="F84" s="52">
        <v>200</v>
      </c>
      <c r="G84" s="52">
        <v>0.53</v>
      </c>
      <c r="H84" s="52">
        <v>0</v>
      </c>
      <c r="I84" s="52">
        <v>9.4700000000000006</v>
      </c>
      <c r="J84" s="52">
        <v>60</v>
      </c>
      <c r="K84" s="53" t="s">
        <v>42</v>
      </c>
      <c r="L84" s="43"/>
    </row>
    <row r="85" spans="1:12" ht="15">
      <c r="A85" s="23"/>
      <c r="B85" s="15"/>
      <c r="C85" s="11"/>
      <c r="D85" s="7" t="s">
        <v>23</v>
      </c>
      <c r="E85" s="54" t="s">
        <v>43</v>
      </c>
      <c r="F85" s="63">
        <v>30</v>
      </c>
      <c r="G85" s="63">
        <v>2.09</v>
      </c>
      <c r="H85" s="74">
        <v>0.33</v>
      </c>
      <c r="I85" s="74">
        <v>13.8</v>
      </c>
      <c r="J85" s="74">
        <v>71.7</v>
      </c>
      <c r="K85" s="66" t="s">
        <v>44</v>
      </c>
      <c r="L85" s="43"/>
    </row>
    <row r="86" spans="1:12" ht="15">
      <c r="A86" s="23"/>
      <c r="B86" s="15"/>
      <c r="C86" s="11"/>
      <c r="D86" s="7" t="s">
        <v>24</v>
      </c>
      <c r="E86" s="58" t="s">
        <v>24</v>
      </c>
      <c r="F86" s="59">
        <v>100</v>
      </c>
      <c r="G86" s="59">
        <v>0.4</v>
      </c>
      <c r="H86" s="59">
        <v>0.4</v>
      </c>
      <c r="I86" s="59">
        <v>9.8000000000000007</v>
      </c>
      <c r="J86" s="59">
        <v>47</v>
      </c>
      <c r="K86" s="44"/>
      <c r="L86" s="43"/>
    </row>
    <row r="87" spans="1:12" ht="30">
      <c r="A87" s="23"/>
      <c r="B87" s="15"/>
      <c r="C87" s="11"/>
      <c r="D87" s="6"/>
      <c r="E87" s="51" t="s">
        <v>65</v>
      </c>
      <c r="F87" s="70">
        <v>10</v>
      </c>
      <c r="G87" s="61">
        <v>0.1</v>
      </c>
      <c r="H87" s="61">
        <v>7.2</v>
      </c>
      <c r="I87" s="61">
        <v>0.13</v>
      </c>
      <c r="J87" s="61">
        <v>66</v>
      </c>
      <c r="K87" s="68" t="s">
        <v>46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17.329999999999998</v>
      </c>
      <c r="H89" s="19">
        <f>SUM(H82:H88)</f>
        <v>17.648333333333333</v>
      </c>
      <c r="I89" s="19">
        <f>SUM(I82:I88)</f>
        <v>69.016666666666652</v>
      </c>
      <c r="J89" s="19">
        <f>SUM(J82:J88)</f>
        <v>595.81999999999994</v>
      </c>
      <c r="K89" s="25"/>
      <c r="L89" s="19">
        <f t="shared" ref="L89" si="41">SUM(L82:L88)</f>
        <v>0</v>
      </c>
    </row>
    <row r="90" spans="1:12" ht="30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109</v>
      </c>
      <c r="F90" s="52">
        <v>60</v>
      </c>
      <c r="G90" s="52">
        <v>0.61</v>
      </c>
      <c r="H90" s="52">
        <v>0.1</v>
      </c>
      <c r="I90" s="52">
        <v>3.85</v>
      </c>
      <c r="J90" s="52">
        <v>78.069999999999993</v>
      </c>
      <c r="K90" s="68" t="s">
        <v>110</v>
      </c>
      <c r="L90" s="43"/>
    </row>
    <row r="91" spans="1:12" ht="30">
      <c r="A91" s="23"/>
      <c r="B91" s="15"/>
      <c r="C91" s="11"/>
      <c r="D91" s="7" t="s">
        <v>27</v>
      </c>
      <c r="E91" s="58" t="s">
        <v>111</v>
      </c>
      <c r="F91" s="57">
        <v>200</v>
      </c>
      <c r="G91" s="57">
        <v>2.1800000000000002</v>
      </c>
      <c r="H91" s="57">
        <v>7.24</v>
      </c>
      <c r="I91" s="57">
        <v>16.36</v>
      </c>
      <c r="J91" s="57">
        <v>94.32</v>
      </c>
      <c r="K91" s="56" t="s">
        <v>112</v>
      </c>
      <c r="L91" s="43"/>
    </row>
    <row r="92" spans="1:12" ht="30">
      <c r="A92" s="23"/>
      <c r="B92" s="15"/>
      <c r="C92" s="11"/>
      <c r="D92" s="7" t="s">
        <v>28</v>
      </c>
      <c r="E92" s="58" t="s">
        <v>113</v>
      </c>
      <c r="F92" s="57">
        <f>80/8*9</f>
        <v>90</v>
      </c>
      <c r="G92" s="57">
        <f>12.48/8*9</f>
        <v>14.040000000000001</v>
      </c>
      <c r="H92" s="57">
        <f>11.04/8*9</f>
        <v>12.419999999999998</v>
      </c>
      <c r="I92" s="57">
        <f>2.82/8*9</f>
        <v>3.1724999999999999</v>
      </c>
      <c r="J92" s="57">
        <f>136.8/8*9</f>
        <v>153.9</v>
      </c>
      <c r="K92" s="56" t="s">
        <v>114</v>
      </c>
      <c r="L92" s="43"/>
    </row>
    <row r="93" spans="1:12" ht="30">
      <c r="A93" s="23"/>
      <c r="B93" s="15"/>
      <c r="C93" s="11"/>
      <c r="D93" s="7" t="s">
        <v>29</v>
      </c>
      <c r="E93" s="51" t="s">
        <v>78</v>
      </c>
      <c r="F93" s="61">
        <v>150</v>
      </c>
      <c r="G93" s="67">
        <v>3.08</v>
      </c>
      <c r="H93" s="67">
        <v>2.33</v>
      </c>
      <c r="I93" s="67">
        <v>19.13</v>
      </c>
      <c r="J93" s="67">
        <v>119.73</v>
      </c>
      <c r="K93" s="68" t="s">
        <v>79</v>
      </c>
      <c r="L93" s="43"/>
    </row>
    <row r="94" spans="1:12" ht="30">
      <c r="A94" s="23"/>
      <c r="B94" s="15"/>
      <c r="C94" s="11"/>
      <c r="D94" s="7" t="s">
        <v>30</v>
      </c>
      <c r="E94" s="51" t="s">
        <v>115</v>
      </c>
      <c r="F94" s="52">
        <v>200</v>
      </c>
      <c r="G94" s="52">
        <v>0.16</v>
      </c>
      <c r="H94" s="52">
        <v>0.08</v>
      </c>
      <c r="I94" s="52">
        <v>27.5</v>
      </c>
      <c r="J94" s="52">
        <v>111.36</v>
      </c>
      <c r="K94" s="53" t="s">
        <v>116</v>
      </c>
      <c r="L94" s="43"/>
    </row>
    <row r="95" spans="1:12" ht="15">
      <c r="A95" s="23"/>
      <c r="B95" s="15"/>
      <c r="C95" s="11"/>
      <c r="D95" s="7" t="s">
        <v>31</v>
      </c>
      <c r="E95" s="54" t="s">
        <v>43</v>
      </c>
      <c r="F95" s="63">
        <v>20</v>
      </c>
      <c r="G95" s="63">
        <v>1.39</v>
      </c>
      <c r="H95" s="63">
        <f>0.33/30*20</f>
        <v>0.22000000000000003</v>
      </c>
      <c r="I95" s="63">
        <v>9.1999999999999993</v>
      </c>
      <c r="J95" s="63">
        <v>47.8</v>
      </c>
      <c r="K95" s="58" t="s">
        <v>44</v>
      </c>
      <c r="L95" s="43"/>
    </row>
    <row r="96" spans="1:12" ht="15">
      <c r="A96" s="23"/>
      <c r="B96" s="15"/>
      <c r="C96" s="11"/>
      <c r="D96" s="7" t="s">
        <v>32</v>
      </c>
      <c r="E96" s="54" t="s">
        <v>60</v>
      </c>
      <c r="F96" s="62">
        <v>30</v>
      </c>
      <c r="G96" s="64">
        <v>1.96</v>
      </c>
      <c r="H96" s="64">
        <f>0.44/40*30</f>
        <v>0.32999999999999996</v>
      </c>
      <c r="I96" s="64">
        <v>13.82</v>
      </c>
      <c r="J96" s="64">
        <v>68.97</v>
      </c>
      <c r="K96" s="58" t="s">
        <v>44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2">SUM(G90:G98)</f>
        <v>23.420000000000005</v>
      </c>
      <c r="H99" s="19">
        <f t="shared" ref="H99" si="43">SUM(H90:H98)</f>
        <v>22.719999999999992</v>
      </c>
      <c r="I99" s="19">
        <f t="shared" ref="I99" si="44">SUM(I90:I98)</f>
        <v>93.032499999999999</v>
      </c>
      <c r="J99" s="19">
        <f t="shared" ref="J99:L99" si="45">SUM(J90:J98)</f>
        <v>674.15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1300</v>
      </c>
      <c r="G100" s="32">
        <f t="shared" ref="G100" si="46">G89+G99</f>
        <v>40.75</v>
      </c>
      <c r="H100" s="32">
        <f t="shared" ref="H100" si="47">H89+H99</f>
        <v>40.368333333333325</v>
      </c>
      <c r="I100" s="32">
        <f t="shared" ref="I100" si="48">I89+I99</f>
        <v>162.04916666666665</v>
      </c>
      <c r="J100" s="32">
        <f t="shared" ref="J100:L100" si="49">J89+J99</f>
        <v>1269.9699999999998</v>
      </c>
      <c r="K100" s="32"/>
      <c r="L100" s="32">
        <f t="shared" si="49"/>
        <v>0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51" t="s">
        <v>117</v>
      </c>
      <c r="F101" s="52">
        <v>200</v>
      </c>
      <c r="G101" s="52">
        <f>5.31/150*200</f>
        <v>7.0799999999999992</v>
      </c>
      <c r="H101" s="52">
        <f>3.19/150*200</f>
        <v>4.253333333333333</v>
      </c>
      <c r="I101" s="52">
        <f>33.5/150*200</f>
        <v>44.666666666666664</v>
      </c>
      <c r="J101" s="52">
        <f>184.29/150*200</f>
        <v>245.71999999999997</v>
      </c>
      <c r="K101" s="53" t="s">
        <v>118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30">
      <c r="A103" s="23"/>
      <c r="B103" s="15"/>
      <c r="C103" s="11"/>
      <c r="D103" s="7" t="s">
        <v>22</v>
      </c>
      <c r="E103" s="51" t="s">
        <v>119</v>
      </c>
      <c r="F103" s="52">
        <v>200</v>
      </c>
      <c r="G103" s="52">
        <v>0.53</v>
      </c>
      <c r="H103" s="52">
        <v>0</v>
      </c>
      <c r="I103" s="52">
        <v>9.4700000000000006</v>
      </c>
      <c r="J103" s="52">
        <v>60</v>
      </c>
      <c r="K103" s="53" t="s">
        <v>42</v>
      </c>
      <c r="L103" s="43"/>
    </row>
    <row r="104" spans="1:12" ht="15">
      <c r="A104" s="23"/>
      <c r="B104" s="15"/>
      <c r="C104" s="11"/>
      <c r="D104" s="7" t="s">
        <v>23</v>
      </c>
      <c r="E104" s="54" t="s">
        <v>43</v>
      </c>
      <c r="F104" s="75">
        <v>30</v>
      </c>
      <c r="G104" s="75">
        <v>2.09</v>
      </c>
      <c r="H104" s="75">
        <v>0.33</v>
      </c>
      <c r="I104" s="75">
        <v>13.8</v>
      </c>
      <c r="J104" s="75">
        <v>71.7</v>
      </c>
      <c r="K104" s="56" t="s">
        <v>44</v>
      </c>
      <c r="L104" s="43"/>
    </row>
    <row r="105" spans="1:12" ht="15">
      <c r="A105" s="23"/>
      <c r="B105" s="15"/>
      <c r="C105" s="11"/>
      <c r="D105" s="7" t="s">
        <v>24</v>
      </c>
      <c r="E105" s="58" t="s">
        <v>24</v>
      </c>
      <c r="F105" s="59">
        <v>100</v>
      </c>
      <c r="G105" s="59">
        <v>0.4</v>
      </c>
      <c r="H105" s="59">
        <v>0.4</v>
      </c>
      <c r="I105" s="59">
        <v>9.8000000000000007</v>
      </c>
      <c r="J105" s="59">
        <v>47</v>
      </c>
      <c r="K105" s="44"/>
      <c r="L105" s="43"/>
    </row>
    <row r="106" spans="1:12" ht="30">
      <c r="A106" s="23"/>
      <c r="B106" s="15"/>
      <c r="C106" s="11"/>
      <c r="D106" s="6"/>
      <c r="E106" s="51" t="s">
        <v>82</v>
      </c>
      <c r="F106" s="52">
        <v>10</v>
      </c>
      <c r="G106" s="52">
        <v>0.1</v>
      </c>
      <c r="H106" s="52">
        <v>7.2</v>
      </c>
      <c r="I106" s="52">
        <v>0.13</v>
      </c>
      <c r="J106" s="52">
        <v>66</v>
      </c>
      <c r="K106" s="53" t="s">
        <v>46</v>
      </c>
      <c r="L106" s="43"/>
    </row>
    <row r="107" spans="1:12" ht="30">
      <c r="A107" s="23"/>
      <c r="B107" s="15"/>
      <c r="C107" s="11"/>
      <c r="D107" s="6"/>
      <c r="E107" s="51" t="s">
        <v>47</v>
      </c>
      <c r="F107" s="57">
        <v>15</v>
      </c>
      <c r="G107" s="57">
        <v>5.48</v>
      </c>
      <c r="H107" s="52">
        <v>4.43</v>
      </c>
      <c r="I107" s="52">
        <v>0</v>
      </c>
      <c r="J107" s="52">
        <v>53.75</v>
      </c>
      <c r="K107" s="53" t="s">
        <v>48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0">SUM(G101:G107)</f>
        <v>15.68</v>
      </c>
      <c r="H108" s="19">
        <f t="shared" si="50"/>
        <v>16.613333333333333</v>
      </c>
      <c r="I108" s="19">
        <f t="shared" si="50"/>
        <v>77.86666666666666</v>
      </c>
      <c r="J108" s="19">
        <f t="shared" si="50"/>
        <v>544.16999999999996</v>
      </c>
      <c r="K108" s="25"/>
      <c r="L108" s="19">
        <f t="shared" ref="L108" si="51">SUM(L101:L107)</f>
        <v>0</v>
      </c>
    </row>
    <row r="109" spans="1:12" ht="30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120</v>
      </c>
      <c r="F109" s="52">
        <v>60</v>
      </c>
      <c r="G109" s="52">
        <v>0.54</v>
      </c>
      <c r="H109" s="52">
        <v>0</v>
      </c>
      <c r="I109" s="52">
        <v>1.71</v>
      </c>
      <c r="J109" s="52">
        <v>10.199999999999999</v>
      </c>
      <c r="K109" s="53" t="s">
        <v>51</v>
      </c>
      <c r="L109" s="43"/>
    </row>
    <row r="110" spans="1:12" ht="30">
      <c r="A110" s="23"/>
      <c r="B110" s="15"/>
      <c r="C110" s="11"/>
      <c r="D110" s="7" t="s">
        <v>27</v>
      </c>
      <c r="E110" s="51" t="s">
        <v>121</v>
      </c>
      <c r="F110" s="52">
        <v>200</v>
      </c>
      <c r="G110" s="52">
        <v>3.44</v>
      </c>
      <c r="H110" s="52">
        <v>3.92</v>
      </c>
      <c r="I110" s="52">
        <v>10.44</v>
      </c>
      <c r="J110" s="52">
        <v>86.8</v>
      </c>
      <c r="K110" s="53" t="s">
        <v>122</v>
      </c>
      <c r="L110" s="43"/>
    </row>
    <row r="111" spans="1:12" ht="30">
      <c r="A111" s="23"/>
      <c r="B111" s="15"/>
      <c r="C111" s="11"/>
      <c r="D111" s="7" t="s">
        <v>28</v>
      </c>
      <c r="E111" s="51" t="s">
        <v>123</v>
      </c>
      <c r="F111" s="52">
        <v>110</v>
      </c>
      <c r="G111" s="52">
        <v>8.9600000000000009</v>
      </c>
      <c r="H111" s="52">
        <v>16.11</v>
      </c>
      <c r="I111" s="52">
        <v>10.31</v>
      </c>
      <c r="J111" s="52">
        <v>223</v>
      </c>
      <c r="K111" s="53" t="s">
        <v>124</v>
      </c>
      <c r="L111" s="43"/>
    </row>
    <row r="112" spans="1:12" ht="30">
      <c r="A112" s="23"/>
      <c r="B112" s="15"/>
      <c r="C112" s="11"/>
      <c r="D112" s="7" t="s">
        <v>29</v>
      </c>
      <c r="E112" s="51" t="s">
        <v>125</v>
      </c>
      <c r="F112" s="52">
        <v>150</v>
      </c>
      <c r="G112" s="52">
        <v>3.64</v>
      </c>
      <c r="H112" s="52">
        <v>4.22</v>
      </c>
      <c r="I112" s="52">
        <v>30.67</v>
      </c>
      <c r="J112" s="52">
        <v>199.95</v>
      </c>
      <c r="K112" s="53" t="s">
        <v>126</v>
      </c>
      <c r="L112" s="43"/>
    </row>
    <row r="113" spans="1:12" ht="30">
      <c r="A113" s="23"/>
      <c r="B113" s="15"/>
      <c r="C113" s="11"/>
      <c r="D113" s="7" t="s">
        <v>30</v>
      </c>
      <c r="E113" s="51" t="s">
        <v>105</v>
      </c>
      <c r="F113" s="52">
        <v>200</v>
      </c>
      <c r="G113" s="52">
        <v>0.16</v>
      </c>
      <c r="H113" s="52">
        <v>0.16</v>
      </c>
      <c r="I113" s="52">
        <v>23.78</v>
      </c>
      <c r="J113" s="52">
        <v>97.6</v>
      </c>
      <c r="K113" s="53" t="s">
        <v>106</v>
      </c>
      <c r="L113" s="43"/>
    </row>
    <row r="114" spans="1:12" ht="15">
      <c r="A114" s="23"/>
      <c r="B114" s="15"/>
      <c r="C114" s="11"/>
      <c r="D114" s="7" t="s">
        <v>31</v>
      </c>
      <c r="E114" s="54" t="s">
        <v>43</v>
      </c>
      <c r="F114" s="74">
        <v>20</v>
      </c>
      <c r="G114" s="74">
        <v>1.39</v>
      </c>
      <c r="H114" s="74">
        <f>0.33/30*20</f>
        <v>0.22000000000000003</v>
      </c>
      <c r="I114" s="74">
        <v>9.1999999999999993</v>
      </c>
      <c r="J114" s="74">
        <v>47.8</v>
      </c>
      <c r="K114" s="58" t="s">
        <v>44</v>
      </c>
      <c r="L114" s="43"/>
    </row>
    <row r="115" spans="1:12" ht="15">
      <c r="A115" s="23"/>
      <c r="B115" s="15"/>
      <c r="C115" s="11"/>
      <c r="D115" s="7" t="s">
        <v>32</v>
      </c>
      <c r="E115" s="54" t="s">
        <v>60</v>
      </c>
      <c r="F115" s="76">
        <v>30</v>
      </c>
      <c r="G115" s="77">
        <v>1.96</v>
      </c>
      <c r="H115" s="77">
        <f>0.44/40*30</f>
        <v>0.32999999999999996</v>
      </c>
      <c r="I115" s="77">
        <v>13.82</v>
      </c>
      <c r="J115" s="77">
        <v>68.97</v>
      </c>
      <c r="K115" s="58" t="s">
        <v>44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2">SUM(G109:G117)</f>
        <v>20.090000000000003</v>
      </c>
      <c r="H118" s="19">
        <f t="shared" si="52"/>
        <v>24.959999999999997</v>
      </c>
      <c r="I118" s="19">
        <f t="shared" si="52"/>
        <v>99.93</v>
      </c>
      <c r="J118" s="19">
        <f t="shared" si="52"/>
        <v>734.32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1325</v>
      </c>
      <c r="G119" s="32">
        <f t="shared" ref="G119" si="54">G108+G118</f>
        <v>35.770000000000003</v>
      </c>
      <c r="H119" s="32">
        <f t="shared" ref="H119" si="55">H108+H118</f>
        <v>41.573333333333331</v>
      </c>
      <c r="I119" s="32">
        <f t="shared" ref="I119" si="56">I108+I118</f>
        <v>177.79666666666668</v>
      </c>
      <c r="J119" s="32">
        <f t="shared" ref="J119:L119" si="57">J108+J118</f>
        <v>1278.49</v>
      </c>
      <c r="K119" s="32"/>
      <c r="L119" s="32">
        <f t="shared" si="57"/>
        <v>0</v>
      </c>
    </row>
    <row r="120" spans="1:12" ht="45">
      <c r="A120" s="14">
        <v>2</v>
      </c>
      <c r="B120" s="15">
        <v>2</v>
      </c>
      <c r="C120" s="22" t="s">
        <v>20</v>
      </c>
      <c r="D120" s="5" t="s">
        <v>21</v>
      </c>
      <c r="E120" s="51" t="s">
        <v>127</v>
      </c>
      <c r="F120" s="52">
        <v>200</v>
      </c>
      <c r="G120" s="52">
        <f>5.88/150*200</f>
        <v>7.84</v>
      </c>
      <c r="H120" s="52">
        <f>5.45/150*200</f>
        <v>7.2666666666666675</v>
      </c>
      <c r="I120" s="52">
        <f>26.63/150*200</f>
        <v>35.506666666666661</v>
      </c>
      <c r="J120" s="52">
        <f>192.92/150*200</f>
        <v>257.22666666666669</v>
      </c>
      <c r="K120" s="53" t="s">
        <v>128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30">
      <c r="A122" s="14"/>
      <c r="B122" s="15"/>
      <c r="C122" s="11"/>
      <c r="D122" s="7" t="s">
        <v>22</v>
      </c>
      <c r="E122" s="51" t="s">
        <v>97</v>
      </c>
      <c r="F122" s="52">
        <v>200</v>
      </c>
      <c r="G122" s="52">
        <v>4.08</v>
      </c>
      <c r="H122" s="52">
        <v>3</v>
      </c>
      <c r="I122" s="52">
        <v>17.579999999999998</v>
      </c>
      <c r="J122" s="52">
        <v>118.6</v>
      </c>
      <c r="K122" s="53" t="s">
        <v>98</v>
      </c>
      <c r="L122" s="43"/>
    </row>
    <row r="123" spans="1:12" ht="15">
      <c r="A123" s="14"/>
      <c r="B123" s="15"/>
      <c r="C123" s="11"/>
      <c r="D123" s="7" t="s">
        <v>23</v>
      </c>
      <c r="E123" s="54" t="s">
        <v>43</v>
      </c>
      <c r="F123" s="75">
        <v>30</v>
      </c>
      <c r="G123" s="75">
        <v>2.09</v>
      </c>
      <c r="H123" s="75">
        <v>0.33</v>
      </c>
      <c r="I123" s="75">
        <v>13.8</v>
      </c>
      <c r="J123" s="75">
        <v>71.7</v>
      </c>
      <c r="K123" s="56" t="s">
        <v>44</v>
      </c>
      <c r="L123" s="43"/>
    </row>
    <row r="124" spans="1:12" ht="15">
      <c r="A124" s="14"/>
      <c r="B124" s="15"/>
      <c r="C124" s="11"/>
      <c r="D124" s="7" t="s">
        <v>24</v>
      </c>
      <c r="E124" s="78" t="s">
        <v>94</v>
      </c>
      <c r="F124" s="78">
        <v>100</v>
      </c>
      <c r="G124" s="78">
        <v>1</v>
      </c>
      <c r="H124" s="78">
        <v>0</v>
      </c>
      <c r="I124" s="78">
        <v>20.2</v>
      </c>
      <c r="J124" s="78">
        <v>84.8</v>
      </c>
      <c r="K124" s="65"/>
      <c r="L124" s="43"/>
    </row>
    <row r="125" spans="1:12" ht="30">
      <c r="A125" s="14"/>
      <c r="B125" s="15"/>
      <c r="C125" s="11"/>
      <c r="D125" s="6"/>
      <c r="E125" s="51" t="s">
        <v>82</v>
      </c>
      <c r="F125" s="52">
        <v>10</v>
      </c>
      <c r="G125" s="52">
        <v>0.1</v>
      </c>
      <c r="H125" s="52">
        <v>7.2</v>
      </c>
      <c r="I125" s="52">
        <v>0.13</v>
      </c>
      <c r="J125" s="52">
        <v>66</v>
      </c>
      <c r="K125" s="53" t="s">
        <v>46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8">SUM(G120:G126)</f>
        <v>15.11</v>
      </c>
      <c r="H127" s="19">
        <f t="shared" si="58"/>
        <v>17.796666666666667</v>
      </c>
      <c r="I127" s="19">
        <f t="shared" si="58"/>
        <v>87.216666666666654</v>
      </c>
      <c r="J127" s="19">
        <f t="shared" si="58"/>
        <v>598.32666666666671</v>
      </c>
      <c r="K127" s="25"/>
      <c r="L127" s="19">
        <f t="shared" ref="L127" si="59">SUM(L120:L126)</f>
        <v>0</v>
      </c>
    </row>
    <row r="128" spans="1:12" ht="30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129</v>
      </c>
      <c r="F128" s="52">
        <v>60</v>
      </c>
      <c r="G128" s="52">
        <v>0.4</v>
      </c>
      <c r="H128" s="52">
        <v>3.65</v>
      </c>
      <c r="I128" s="52">
        <v>1.0900000000000001</v>
      </c>
      <c r="J128" s="52">
        <v>38.79</v>
      </c>
      <c r="K128" s="53" t="s">
        <v>130</v>
      </c>
      <c r="L128" s="43"/>
    </row>
    <row r="129" spans="1:12" ht="30">
      <c r="A129" s="14"/>
      <c r="B129" s="15"/>
      <c r="C129" s="11"/>
      <c r="D129" s="7" t="s">
        <v>27</v>
      </c>
      <c r="E129" s="53" t="s">
        <v>131</v>
      </c>
      <c r="F129" s="52">
        <v>200</v>
      </c>
      <c r="G129" s="52">
        <v>2.08</v>
      </c>
      <c r="H129" s="52">
        <v>2</v>
      </c>
      <c r="I129" s="52">
        <v>13.58</v>
      </c>
      <c r="J129" s="52">
        <v>80.64</v>
      </c>
      <c r="K129" s="53" t="s">
        <v>132</v>
      </c>
      <c r="L129" s="43"/>
    </row>
    <row r="130" spans="1:12" ht="30">
      <c r="A130" s="14"/>
      <c r="B130" s="15"/>
      <c r="C130" s="11"/>
      <c r="D130" s="7" t="s">
        <v>28</v>
      </c>
      <c r="E130" s="58" t="s">
        <v>133</v>
      </c>
      <c r="F130" s="57">
        <v>200</v>
      </c>
      <c r="G130" s="57">
        <v>17.25</v>
      </c>
      <c r="H130" s="57">
        <v>15</v>
      </c>
      <c r="I130" s="57">
        <v>7</v>
      </c>
      <c r="J130" s="57">
        <v>256</v>
      </c>
      <c r="K130" s="56" t="s">
        <v>134</v>
      </c>
      <c r="L130" s="43"/>
    </row>
    <row r="131" spans="1:12" ht="30">
      <c r="A131" s="14"/>
      <c r="B131" s="15"/>
      <c r="C131" s="11"/>
      <c r="D131" s="7" t="s">
        <v>29</v>
      </c>
      <c r="E131" s="51" t="s">
        <v>75</v>
      </c>
      <c r="F131" s="52">
        <v>200</v>
      </c>
      <c r="G131" s="52">
        <v>1.1599999999999999</v>
      </c>
      <c r="H131" s="52">
        <v>0.3</v>
      </c>
      <c r="I131" s="52">
        <v>47.26</v>
      </c>
      <c r="J131" s="52">
        <v>196.38</v>
      </c>
      <c r="K131" s="53" t="s">
        <v>76</v>
      </c>
      <c r="L131" s="43"/>
    </row>
    <row r="132" spans="1:12" ht="15">
      <c r="A132" s="14"/>
      <c r="B132" s="15"/>
      <c r="C132" s="11"/>
      <c r="D132" s="7" t="s">
        <v>30</v>
      </c>
      <c r="E132" s="54" t="s">
        <v>43</v>
      </c>
      <c r="F132" s="63">
        <v>20</v>
      </c>
      <c r="G132" s="63">
        <v>1.39</v>
      </c>
      <c r="H132" s="63">
        <f>0.33/30*20</f>
        <v>0.22000000000000003</v>
      </c>
      <c r="I132" s="63">
        <v>9.1999999999999993</v>
      </c>
      <c r="J132" s="63">
        <v>47.8</v>
      </c>
      <c r="K132" s="58" t="s">
        <v>44</v>
      </c>
      <c r="L132" s="43"/>
    </row>
    <row r="133" spans="1:12" ht="15">
      <c r="A133" s="14"/>
      <c r="B133" s="15"/>
      <c r="C133" s="11"/>
      <c r="D133" s="7" t="s">
        <v>31</v>
      </c>
      <c r="E133" s="54" t="s">
        <v>60</v>
      </c>
      <c r="F133" s="62">
        <v>30</v>
      </c>
      <c r="G133" s="64">
        <v>1.96</v>
      </c>
      <c r="H133" s="64">
        <f>0.44/40*30</f>
        <v>0.32999999999999996</v>
      </c>
      <c r="I133" s="64">
        <v>13.82</v>
      </c>
      <c r="J133" s="64">
        <v>68.97</v>
      </c>
      <c r="K133" s="58" t="s">
        <v>44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0">SUM(G128:G136)</f>
        <v>24.240000000000002</v>
      </c>
      <c r="H137" s="19">
        <f t="shared" si="60"/>
        <v>21.499999999999996</v>
      </c>
      <c r="I137" s="19">
        <f t="shared" si="60"/>
        <v>91.950000000000017</v>
      </c>
      <c r="J137" s="19">
        <f t="shared" si="60"/>
        <v>688.57999999999993</v>
      </c>
      <c r="K137" s="25"/>
      <c r="L137" s="19">
        <f t="shared" ref="L137" si="6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1250</v>
      </c>
      <c r="G138" s="32">
        <f t="shared" ref="G138" si="62">G127+G137</f>
        <v>39.35</v>
      </c>
      <c r="H138" s="32">
        <f t="shared" ref="H138" si="63">H127+H137</f>
        <v>39.296666666666667</v>
      </c>
      <c r="I138" s="32">
        <f t="shared" ref="I138" si="64">I127+I137</f>
        <v>179.16666666666669</v>
      </c>
      <c r="J138" s="32">
        <f t="shared" ref="J138:L138" si="65">J127+J137</f>
        <v>1286.9066666666668</v>
      </c>
      <c r="K138" s="32"/>
      <c r="L138" s="32">
        <f t="shared" si="65"/>
        <v>0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1" t="s">
        <v>135</v>
      </c>
      <c r="F139" s="52">
        <v>200</v>
      </c>
      <c r="G139" s="52">
        <f>5.53/150*200</f>
        <v>7.3733333333333331</v>
      </c>
      <c r="H139" s="52">
        <f>3.99/150*200</f>
        <v>5.32</v>
      </c>
      <c r="I139" s="52">
        <f>31.51/150*200</f>
        <v>42.013333333333335</v>
      </c>
      <c r="J139" s="52">
        <f>184.29/150*200</f>
        <v>245.71999999999997</v>
      </c>
      <c r="K139" s="53" t="s">
        <v>118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30">
      <c r="A141" s="23"/>
      <c r="B141" s="15"/>
      <c r="C141" s="11"/>
      <c r="D141" s="7" t="s">
        <v>22</v>
      </c>
      <c r="E141" s="51" t="s">
        <v>41</v>
      </c>
      <c r="F141" s="52">
        <v>200</v>
      </c>
      <c r="G141" s="52">
        <v>0.53</v>
      </c>
      <c r="H141" s="52">
        <v>0</v>
      </c>
      <c r="I141" s="52">
        <v>9.4700000000000006</v>
      </c>
      <c r="J141" s="52">
        <v>60</v>
      </c>
      <c r="K141" s="53" t="s">
        <v>42</v>
      </c>
      <c r="L141" s="43"/>
    </row>
    <row r="142" spans="1:12" ht="15.75" customHeight="1">
      <c r="A142" s="23"/>
      <c r="B142" s="15"/>
      <c r="C142" s="11"/>
      <c r="D142" s="7" t="s">
        <v>23</v>
      </c>
      <c r="E142" s="54" t="s">
        <v>43</v>
      </c>
      <c r="F142" s="75">
        <v>30</v>
      </c>
      <c r="G142" s="75">
        <v>2.09</v>
      </c>
      <c r="H142" s="75">
        <v>0.33</v>
      </c>
      <c r="I142" s="75">
        <v>13.8</v>
      </c>
      <c r="J142" s="75">
        <v>71.7</v>
      </c>
      <c r="K142" s="56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 t="s">
        <v>136</v>
      </c>
      <c r="F143" s="43">
        <v>160</v>
      </c>
      <c r="G143" s="57">
        <v>5.48</v>
      </c>
      <c r="H143" s="52">
        <v>4.43</v>
      </c>
      <c r="I143" s="52">
        <v>0</v>
      </c>
      <c r="J143" s="52">
        <v>53.75</v>
      </c>
      <c r="K143" s="44"/>
      <c r="L143" s="43"/>
    </row>
    <row r="144" spans="1:12" ht="30">
      <c r="A144" s="23"/>
      <c r="B144" s="15"/>
      <c r="C144" s="11"/>
      <c r="D144" s="6"/>
      <c r="E144" s="51" t="s">
        <v>82</v>
      </c>
      <c r="F144" s="52">
        <v>10</v>
      </c>
      <c r="G144" s="52">
        <v>0.1</v>
      </c>
      <c r="H144" s="52">
        <v>7.2</v>
      </c>
      <c r="I144" s="52">
        <v>0.13</v>
      </c>
      <c r="J144" s="52">
        <v>66</v>
      </c>
      <c r="K144" s="53" t="s">
        <v>46</v>
      </c>
      <c r="L144" s="43"/>
    </row>
    <row r="145" spans="1:12" ht="30">
      <c r="A145" s="23"/>
      <c r="B145" s="15"/>
      <c r="C145" s="11"/>
      <c r="D145" s="6"/>
      <c r="E145" s="51" t="s">
        <v>47</v>
      </c>
      <c r="F145" s="57">
        <v>15</v>
      </c>
      <c r="G145" s="57">
        <v>5.48</v>
      </c>
      <c r="H145" s="52">
        <v>4.43</v>
      </c>
      <c r="I145" s="52">
        <v>0</v>
      </c>
      <c r="J145" s="52">
        <v>53.75</v>
      </c>
      <c r="K145" s="53" t="s">
        <v>48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66">SUM(G139:G145)</f>
        <v>21.053333333333335</v>
      </c>
      <c r="H146" s="19">
        <f t="shared" si="66"/>
        <v>21.71</v>
      </c>
      <c r="I146" s="19">
        <f t="shared" si="66"/>
        <v>65.413333333333327</v>
      </c>
      <c r="J146" s="19">
        <f t="shared" si="66"/>
        <v>550.91999999999996</v>
      </c>
      <c r="K146" s="25"/>
      <c r="L146" s="19">
        <f t="shared" ref="L146" si="67">SUM(L139:L145)</f>
        <v>0</v>
      </c>
    </row>
    <row r="147" spans="1:12" ht="30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137</v>
      </c>
      <c r="F147" s="52">
        <v>60</v>
      </c>
      <c r="G147" s="52">
        <v>0.5</v>
      </c>
      <c r="H147" s="52">
        <v>3.66</v>
      </c>
      <c r="I147" s="52">
        <v>3.16</v>
      </c>
      <c r="J147" s="52">
        <v>47.64</v>
      </c>
      <c r="K147" s="53" t="s">
        <v>138</v>
      </c>
      <c r="L147" s="43"/>
    </row>
    <row r="148" spans="1:12" ht="30">
      <c r="A148" s="23"/>
      <c r="B148" s="15"/>
      <c r="C148" s="11"/>
      <c r="D148" s="7" t="s">
        <v>27</v>
      </c>
      <c r="E148" s="51" t="s">
        <v>139</v>
      </c>
      <c r="F148" s="61">
        <v>200</v>
      </c>
      <c r="G148" s="61">
        <v>1.58</v>
      </c>
      <c r="H148" s="61">
        <v>2.17</v>
      </c>
      <c r="I148" s="61">
        <v>9.69</v>
      </c>
      <c r="J148" s="61">
        <v>68.599999999999994</v>
      </c>
      <c r="K148" s="68" t="s">
        <v>87</v>
      </c>
      <c r="L148" s="43"/>
    </row>
    <row r="149" spans="1:12" ht="45">
      <c r="A149" s="23"/>
      <c r="B149" s="15"/>
      <c r="C149" s="11"/>
      <c r="D149" s="7" t="s">
        <v>28</v>
      </c>
      <c r="E149" s="58" t="s">
        <v>140</v>
      </c>
      <c r="F149" s="57">
        <f>80/8*9</f>
        <v>90</v>
      </c>
      <c r="G149" s="57">
        <f>8.97/8*9</f>
        <v>10.09125</v>
      </c>
      <c r="H149" s="57">
        <f>10.5/8*9</f>
        <v>11.8125</v>
      </c>
      <c r="I149" s="57">
        <f>8.66/8*9</f>
        <v>9.7424999999999997</v>
      </c>
      <c r="J149" s="57">
        <f>203.75*0.9</f>
        <v>183.375</v>
      </c>
      <c r="K149" s="56" t="s">
        <v>141</v>
      </c>
      <c r="L149" s="43"/>
    </row>
    <row r="150" spans="1:12" ht="30">
      <c r="A150" s="23"/>
      <c r="B150" s="15"/>
      <c r="C150" s="11"/>
      <c r="D150" s="7" t="s">
        <v>29</v>
      </c>
      <c r="E150" s="51" t="s">
        <v>90</v>
      </c>
      <c r="F150" s="52">
        <v>150</v>
      </c>
      <c r="G150" s="52">
        <v>5.52</v>
      </c>
      <c r="H150" s="52">
        <v>4.5199999999999996</v>
      </c>
      <c r="I150" s="52">
        <v>26.45</v>
      </c>
      <c r="J150" s="52">
        <v>168.45</v>
      </c>
      <c r="K150" s="53" t="s">
        <v>91</v>
      </c>
      <c r="L150" s="43"/>
    </row>
    <row r="151" spans="1:12" ht="30">
      <c r="A151" s="23"/>
      <c r="B151" s="15"/>
      <c r="C151" s="11"/>
      <c r="D151" s="7" t="s">
        <v>30</v>
      </c>
      <c r="E151" s="51" t="s">
        <v>58</v>
      </c>
      <c r="F151" s="52">
        <v>200</v>
      </c>
      <c r="G151" s="52">
        <v>1</v>
      </c>
      <c r="H151" s="52">
        <v>0</v>
      </c>
      <c r="I151" s="52">
        <v>22.2</v>
      </c>
      <c r="J151" s="52">
        <v>84.8</v>
      </c>
      <c r="K151" s="53" t="s">
        <v>59</v>
      </c>
      <c r="L151" s="43"/>
    </row>
    <row r="152" spans="1:12" ht="15">
      <c r="A152" s="23"/>
      <c r="B152" s="15"/>
      <c r="C152" s="11"/>
      <c r="D152" s="7" t="s">
        <v>31</v>
      </c>
      <c r="E152" s="54" t="s">
        <v>43</v>
      </c>
      <c r="F152" s="74">
        <v>20</v>
      </c>
      <c r="G152" s="74">
        <v>1.39</v>
      </c>
      <c r="H152" s="74">
        <f>0.33/30*20</f>
        <v>0.22000000000000003</v>
      </c>
      <c r="I152" s="74">
        <v>9.1999999999999993</v>
      </c>
      <c r="J152" s="74">
        <v>47.8</v>
      </c>
      <c r="K152" s="58" t="s">
        <v>44</v>
      </c>
      <c r="L152" s="43"/>
    </row>
    <row r="153" spans="1:12" ht="15">
      <c r="A153" s="23"/>
      <c r="B153" s="15"/>
      <c r="C153" s="11"/>
      <c r="D153" s="7" t="s">
        <v>32</v>
      </c>
      <c r="E153" s="54" t="s">
        <v>60</v>
      </c>
      <c r="F153" s="76">
        <v>30</v>
      </c>
      <c r="G153" s="77">
        <v>1.96</v>
      </c>
      <c r="H153" s="77">
        <f>0.44/40*30</f>
        <v>0.32999999999999996</v>
      </c>
      <c r="I153" s="77">
        <v>13.82</v>
      </c>
      <c r="J153" s="77">
        <v>68.97</v>
      </c>
      <c r="K153" s="58" t="s">
        <v>44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8">SUM(G147:G155)</f>
        <v>22.041250000000002</v>
      </c>
      <c r="H156" s="19">
        <f t="shared" si="68"/>
        <v>22.712499999999995</v>
      </c>
      <c r="I156" s="19">
        <f t="shared" si="68"/>
        <v>94.262500000000017</v>
      </c>
      <c r="J156" s="19">
        <f t="shared" si="68"/>
        <v>669.63499999999999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1365</v>
      </c>
      <c r="G157" s="32">
        <f t="shared" ref="G157" si="70">G146+G156</f>
        <v>43.094583333333333</v>
      </c>
      <c r="H157" s="32">
        <f t="shared" ref="H157" si="71">H146+H156</f>
        <v>44.422499999999999</v>
      </c>
      <c r="I157" s="32">
        <f t="shared" ref="I157" si="72">I146+I156</f>
        <v>159.67583333333334</v>
      </c>
      <c r="J157" s="32">
        <f t="shared" ref="J157:L157" si="73">J146+J156</f>
        <v>1220.5549999999998</v>
      </c>
      <c r="K157" s="32"/>
      <c r="L157" s="32">
        <f t="shared" si="73"/>
        <v>0</v>
      </c>
    </row>
    <row r="158" spans="1:12" ht="45">
      <c r="A158" s="20">
        <v>2</v>
      </c>
      <c r="B158" s="21">
        <v>4</v>
      </c>
      <c r="C158" s="22" t="s">
        <v>20</v>
      </c>
      <c r="D158" s="5" t="s">
        <v>21</v>
      </c>
      <c r="E158" s="51" t="s">
        <v>142</v>
      </c>
      <c r="F158" s="52">
        <v>200</v>
      </c>
      <c r="G158" s="52">
        <f>10.34/150*200</f>
        <v>13.786666666666667</v>
      </c>
      <c r="H158" s="52">
        <f>5.16/150*200</f>
        <v>6.88</v>
      </c>
      <c r="I158" s="52">
        <f>29.29/150*200</f>
        <v>39.053333333333335</v>
      </c>
      <c r="J158" s="52">
        <f>277.5/150*200</f>
        <v>370</v>
      </c>
      <c r="K158" s="53" t="s">
        <v>143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30">
      <c r="A160" s="23"/>
      <c r="B160" s="15"/>
      <c r="C160" s="11"/>
      <c r="D160" s="7" t="s">
        <v>22</v>
      </c>
      <c r="E160" s="51" t="s">
        <v>63</v>
      </c>
      <c r="F160" s="52">
        <v>200</v>
      </c>
      <c r="G160" s="52">
        <v>3.17</v>
      </c>
      <c r="H160" s="52">
        <v>2.68</v>
      </c>
      <c r="I160" s="52">
        <v>15.95</v>
      </c>
      <c r="J160" s="52">
        <v>100.6</v>
      </c>
      <c r="K160" s="53" t="s">
        <v>64</v>
      </c>
      <c r="L160" s="43"/>
    </row>
    <row r="161" spans="1:12" ht="15">
      <c r="A161" s="23"/>
      <c r="B161" s="15"/>
      <c r="C161" s="11"/>
      <c r="D161" s="7" t="s">
        <v>23</v>
      </c>
      <c r="E161" s="54" t="s">
        <v>43</v>
      </c>
      <c r="F161" s="74">
        <v>30</v>
      </c>
      <c r="G161" s="74">
        <v>2.09</v>
      </c>
      <c r="H161" s="74">
        <v>0.33</v>
      </c>
      <c r="I161" s="74">
        <v>13.8</v>
      </c>
      <c r="J161" s="74">
        <v>71.7</v>
      </c>
      <c r="K161" s="66" t="s">
        <v>44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30">
      <c r="A163" s="23"/>
      <c r="B163" s="15"/>
      <c r="C163" s="11"/>
      <c r="D163" s="6"/>
      <c r="E163" s="51" t="s">
        <v>65</v>
      </c>
      <c r="F163" s="70">
        <v>10</v>
      </c>
      <c r="G163" s="61">
        <v>0.1</v>
      </c>
      <c r="H163" s="61">
        <v>7.2</v>
      </c>
      <c r="I163" s="61">
        <v>0.13</v>
      </c>
      <c r="J163" s="61">
        <v>66</v>
      </c>
      <c r="K163" s="68" t="s">
        <v>46</v>
      </c>
      <c r="L163" s="43"/>
    </row>
    <row r="164" spans="1:12" ht="15">
      <c r="A164" s="23"/>
      <c r="B164" s="15"/>
      <c r="C164" s="11"/>
      <c r="D164" s="6"/>
      <c r="E164" s="58" t="s">
        <v>83</v>
      </c>
      <c r="F164" s="65">
        <v>60</v>
      </c>
      <c r="G164" s="69">
        <v>6.76</v>
      </c>
      <c r="H164" s="69">
        <v>7.54</v>
      </c>
      <c r="I164" s="69">
        <v>71.58</v>
      </c>
      <c r="J164" s="69">
        <v>380.34</v>
      </c>
      <c r="K164" s="65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25.906666666666666</v>
      </c>
      <c r="H165" s="19">
        <f t="shared" si="74"/>
        <v>24.63</v>
      </c>
      <c r="I165" s="19">
        <f t="shared" si="74"/>
        <v>140.51333333333332</v>
      </c>
      <c r="J165" s="19">
        <f t="shared" si="74"/>
        <v>988.6400000000001</v>
      </c>
      <c r="K165" s="25"/>
      <c r="L165" s="19">
        <f t="shared" ref="L165" si="75">SUM(L158:L164)</f>
        <v>0</v>
      </c>
    </row>
    <row r="166" spans="1:12" ht="30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144</v>
      </c>
      <c r="F166" s="52">
        <v>60</v>
      </c>
      <c r="G166" s="52">
        <v>0.66</v>
      </c>
      <c r="H166" s="52">
        <v>0.12</v>
      </c>
      <c r="I166" s="52">
        <v>2.2799999999999998</v>
      </c>
      <c r="J166" s="52">
        <v>13.2</v>
      </c>
      <c r="K166" s="53" t="s">
        <v>51</v>
      </c>
      <c r="L166" s="43"/>
    </row>
    <row r="167" spans="1:12" ht="30">
      <c r="A167" s="23"/>
      <c r="B167" s="15"/>
      <c r="C167" s="11"/>
      <c r="D167" s="7" t="s">
        <v>27</v>
      </c>
      <c r="E167" s="51" t="s">
        <v>69</v>
      </c>
      <c r="F167" s="52">
        <v>200</v>
      </c>
      <c r="G167" s="52">
        <v>1.86</v>
      </c>
      <c r="H167" s="52">
        <v>5.92</v>
      </c>
      <c r="I167" s="52">
        <v>8.4</v>
      </c>
      <c r="J167" s="52">
        <v>78.72</v>
      </c>
      <c r="K167" s="53" t="s">
        <v>70</v>
      </c>
      <c r="L167" s="43"/>
    </row>
    <row r="168" spans="1:12" ht="30">
      <c r="A168" s="23"/>
      <c r="B168" s="15"/>
      <c r="C168" s="11"/>
      <c r="D168" s="7" t="s">
        <v>28</v>
      </c>
      <c r="E168" s="51" t="s">
        <v>145</v>
      </c>
      <c r="F168" s="52">
        <v>200</v>
      </c>
      <c r="G168" s="52">
        <v>14.06</v>
      </c>
      <c r="H168" s="52">
        <v>13.71</v>
      </c>
      <c r="I168" s="52">
        <v>18.95</v>
      </c>
      <c r="J168" s="52">
        <v>437.71</v>
      </c>
      <c r="K168" s="53" t="s">
        <v>146</v>
      </c>
      <c r="L168" s="43"/>
    </row>
    <row r="169" spans="1:12" ht="15">
      <c r="A169" s="23"/>
      <c r="B169" s="15"/>
      <c r="C169" s="11"/>
      <c r="D169" s="7" t="s">
        <v>29</v>
      </c>
      <c r="E169" s="60"/>
      <c r="F169" s="60"/>
      <c r="G169" s="60"/>
      <c r="H169" s="60"/>
      <c r="I169" s="60"/>
      <c r="J169" s="60"/>
      <c r="K169" s="60"/>
      <c r="L169" s="43"/>
    </row>
    <row r="170" spans="1:12" ht="30">
      <c r="A170" s="23"/>
      <c r="B170" s="15"/>
      <c r="C170" s="11"/>
      <c r="D170" s="7" t="s">
        <v>30</v>
      </c>
      <c r="E170" s="51" t="s">
        <v>115</v>
      </c>
      <c r="F170" s="52">
        <v>200</v>
      </c>
      <c r="G170" s="52">
        <v>0.12</v>
      </c>
      <c r="H170" s="52">
        <v>0.08</v>
      </c>
      <c r="I170" s="52">
        <v>28.53</v>
      </c>
      <c r="J170" s="52">
        <v>101.5</v>
      </c>
      <c r="K170" s="53" t="s">
        <v>147</v>
      </c>
      <c r="L170" s="43"/>
    </row>
    <row r="171" spans="1:12" ht="15">
      <c r="A171" s="23"/>
      <c r="B171" s="15"/>
      <c r="C171" s="11"/>
      <c r="D171" s="7" t="s">
        <v>31</v>
      </c>
      <c r="E171" s="54" t="s">
        <v>43</v>
      </c>
      <c r="F171" s="74">
        <v>20</v>
      </c>
      <c r="G171" s="74">
        <v>1.39</v>
      </c>
      <c r="H171" s="74">
        <f>0.33/30*20</f>
        <v>0.22000000000000003</v>
      </c>
      <c r="I171" s="74">
        <v>9.1999999999999993</v>
      </c>
      <c r="J171" s="74">
        <v>47.8</v>
      </c>
      <c r="K171" s="58" t="s">
        <v>44</v>
      </c>
      <c r="L171" s="43"/>
    </row>
    <row r="172" spans="1:12" ht="15">
      <c r="A172" s="23"/>
      <c r="B172" s="15"/>
      <c r="C172" s="11"/>
      <c r="D172" s="7" t="s">
        <v>32</v>
      </c>
      <c r="E172" s="54" t="s">
        <v>60</v>
      </c>
      <c r="F172" s="76">
        <v>30</v>
      </c>
      <c r="G172" s="77">
        <v>1.96</v>
      </c>
      <c r="H172" s="77">
        <f>0.44/40*30</f>
        <v>0.32999999999999996</v>
      </c>
      <c r="I172" s="77">
        <v>13.82</v>
      </c>
      <c r="J172" s="77">
        <v>68.97</v>
      </c>
      <c r="K172" s="58" t="s">
        <v>44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6">SUM(G166:G174)</f>
        <v>20.050000000000004</v>
      </c>
      <c r="H175" s="19">
        <f t="shared" si="76"/>
        <v>20.379999999999995</v>
      </c>
      <c r="I175" s="19">
        <f t="shared" si="76"/>
        <v>81.180000000000007</v>
      </c>
      <c r="J175" s="19">
        <f t="shared" si="76"/>
        <v>747.9</v>
      </c>
      <c r="K175" s="25"/>
      <c r="L175" s="19">
        <f t="shared" ref="L175" si="77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1210</v>
      </c>
      <c r="G176" s="32">
        <f t="shared" ref="G176" si="78">G165+G175</f>
        <v>45.956666666666671</v>
      </c>
      <c r="H176" s="32">
        <f t="shared" ref="H176" si="79">H165+H175</f>
        <v>45.009999999999991</v>
      </c>
      <c r="I176" s="32">
        <f t="shared" ref="I176" si="80">I165+I175</f>
        <v>221.69333333333333</v>
      </c>
      <c r="J176" s="32">
        <f t="shared" ref="J176:L176" si="81">J165+J175</f>
        <v>1736.54</v>
      </c>
      <c r="K176" s="32"/>
      <c r="L176" s="32">
        <f t="shared" si="81"/>
        <v>0</v>
      </c>
    </row>
    <row r="177" spans="1:12" ht="4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61">
        <v>80</v>
      </c>
      <c r="G177" s="61">
        <f>5.76/70*80</f>
        <v>6.5828571428571427</v>
      </c>
      <c r="H177" s="61">
        <f>6.8/70*80</f>
        <v>7.7714285714285714</v>
      </c>
      <c r="I177" s="61">
        <f>7.53/70*80</f>
        <v>8.6057142857142868</v>
      </c>
      <c r="J177" s="61">
        <f>169.75/70*80</f>
        <v>194</v>
      </c>
      <c r="K177" s="68" t="s">
        <v>55</v>
      </c>
      <c r="L177" s="40"/>
    </row>
    <row r="178" spans="1:12" ht="30">
      <c r="A178" s="23"/>
      <c r="B178" s="15"/>
      <c r="C178" s="11"/>
      <c r="D178" s="6"/>
      <c r="E178" s="51" t="s">
        <v>148</v>
      </c>
      <c r="F178" s="61">
        <v>180</v>
      </c>
      <c r="G178" s="61">
        <f>5.52/150*180</f>
        <v>6.6239999999999997</v>
      </c>
      <c r="H178" s="61">
        <f>2.52/150*180</f>
        <v>3.024</v>
      </c>
      <c r="I178" s="61">
        <f>26.45/150*180</f>
        <v>31.740000000000002</v>
      </c>
      <c r="J178" s="61">
        <f>168.45/150*180</f>
        <v>202.14</v>
      </c>
      <c r="K178" s="68" t="s">
        <v>91</v>
      </c>
      <c r="L178" s="43"/>
    </row>
    <row r="179" spans="1:12" ht="30">
      <c r="A179" s="23"/>
      <c r="B179" s="15"/>
      <c r="C179" s="11"/>
      <c r="D179" s="7" t="s">
        <v>22</v>
      </c>
      <c r="E179" s="51" t="s">
        <v>149</v>
      </c>
      <c r="F179" s="61">
        <v>207</v>
      </c>
      <c r="G179" s="61">
        <v>0.13</v>
      </c>
      <c r="H179" s="61">
        <v>0.02</v>
      </c>
      <c r="I179" s="61">
        <v>0.76</v>
      </c>
      <c r="J179" s="61">
        <v>24.17</v>
      </c>
      <c r="K179" s="68" t="s">
        <v>81</v>
      </c>
      <c r="L179" s="43"/>
    </row>
    <row r="180" spans="1:12" ht="15">
      <c r="A180" s="23"/>
      <c r="B180" s="15"/>
      <c r="C180" s="11"/>
      <c r="D180" s="7" t="s">
        <v>23</v>
      </c>
      <c r="E180" s="54" t="s">
        <v>43</v>
      </c>
      <c r="F180" s="74">
        <v>30</v>
      </c>
      <c r="G180" s="74">
        <v>2.09</v>
      </c>
      <c r="H180" s="74">
        <v>0.33</v>
      </c>
      <c r="I180" s="74">
        <v>13.8</v>
      </c>
      <c r="J180" s="74">
        <v>71.7</v>
      </c>
      <c r="K180" s="66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30">
      <c r="A182" s="23"/>
      <c r="B182" s="15"/>
      <c r="C182" s="11"/>
      <c r="D182" s="6"/>
      <c r="E182" s="51" t="s">
        <v>65</v>
      </c>
      <c r="F182" s="70">
        <v>10</v>
      </c>
      <c r="G182" s="61">
        <v>0.1</v>
      </c>
      <c r="H182" s="61">
        <v>7.2</v>
      </c>
      <c r="I182" s="61">
        <v>0.13</v>
      </c>
      <c r="J182" s="61">
        <v>66</v>
      </c>
      <c r="K182" s="68" t="s">
        <v>46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507</v>
      </c>
      <c r="G184" s="19">
        <f t="shared" ref="G184:J184" si="82">SUM(G177:G183)</f>
        <v>15.526857142857143</v>
      </c>
      <c r="H184" s="19">
        <f t="shared" si="82"/>
        <v>18.34542857142857</v>
      </c>
      <c r="I184" s="19">
        <f t="shared" si="82"/>
        <v>55.035714285714285</v>
      </c>
      <c r="J184" s="19">
        <f t="shared" si="82"/>
        <v>558.01</v>
      </c>
      <c r="K184" s="25"/>
      <c r="L184" s="19">
        <f t="shared" ref="L184" si="83">SUM(L177:L183)</f>
        <v>0</v>
      </c>
    </row>
    <row r="185" spans="1:12" ht="30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109</v>
      </c>
      <c r="F185" s="61">
        <v>60</v>
      </c>
      <c r="G185" s="61">
        <v>0.61</v>
      </c>
      <c r="H185" s="61">
        <v>0.1</v>
      </c>
      <c r="I185" s="61">
        <v>3.85</v>
      </c>
      <c r="J185" s="61">
        <v>78.069999999999993</v>
      </c>
      <c r="K185" s="68" t="s">
        <v>110</v>
      </c>
      <c r="L185" s="43"/>
    </row>
    <row r="186" spans="1:12" ht="30">
      <c r="A186" s="23"/>
      <c r="B186" s="15"/>
      <c r="C186" s="11"/>
      <c r="D186" s="7" t="s">
        <v>27</v>
      </c>
      <c r="E186" s="51" t="s">
        <v>150</v>
      </c>
      <c r="F186" s="61">
        <v>200</v>
      </c>
      <c r="G186" s="61">
        <v>5.76</v>
      </c>
      <c r="H186" s="61">
        <v>6.62</v>
      </c>
      <c r="I186" s="61">
        <v>10.5</v>
      </c>
      <c r="J186" s="61">
        <v>118.72</v>
      </c>
      <c r="K186" s="68" t="s">
        <v>151</v>
      </c>
      <c r="L186" s="43"/>
    </row>
    <row r="187" spans="1:12" ht="45">
      <c r="A187" s="23"/>
      <c r="B187" s="15"/>
      <c r="C187" s="11"/>
      <c r="D187" s="7" t="s">
        <v>28</v>
      </c>
      <c r="E187" s="51" t="s">
        <v>152</v>
      </c>
      <c r="F187" s="79">
        <v>90</v>
      </c>
      <c r="G187" s="79">
        <f>7.14/8*9</f>
        <v>8.0324999999999989</v>
      </c>
      <c r="H187" s="79">
        <f>10.11/8*9</f>
        <v>11.373749999999999</v>
      </c>
      <c r="I187" s="79">
        <f>7.78/8*9</f>
        <v>8.7524999999999995</v>
      </c>
      <c r="J187" s="79">
        <f>129.8/8*9</f>
        <v>146.02500000000001</v>
      </c>
      <c r="K187" s="68" t="s">
        <v>153</v>
      </c>
      <c r="L187" s="43"/>
    </row>
    <row r="188" spans="1:12" ht="30">
      <c r="A188" s="23"/>
      <c r="B188" s="15"/>
      <c r="C188" s="11"/>
      <c r="D188" s="7" t="s">
        <v>29</v>
      </c>
      <c r="E188" s="51" t="s">
        <v>154</v>
      </c>
      <c r="F188" s="61">
        <v>150</v>
      </c>
      <c r="G188" s="61">
        <v>7.6</v>
      </c>
      <c r="H188" s="61">
        <v>4.0999999999999996</v>
      </c>
      <c r="I188" s="61">
        <v>37.64</v>
      </c>
      <c r="J188" s="61">
        <v>231.86</v>
      </c>
      <c r="K188" s="68" t="s">
        <v>155</v>
      </c>
      <c r="L188" s="43"/>
    </row>
    <row r="189" spans="1:12" ht="30">
      <c r="A189" s="23"/>
      <c r="B189" s="15"/>
      <c r="C189" s="11"/>
      <c r="D189" s="7" t="s">
        <v>30</v>
      </c>
      <c r="E189" s="51" t="s">
        <v>92</v>
      </c>
      <c r="F189" s="61">
        <v>200</v>
      </c>
      <c r="G189" s="61">
        <v>0.4</v>
      </c>
      <c r="H189" s="61">
        <v>0.27</v>
      </c>
      <c r="I189" s="61">
        <v>17.2</v>
      </c>
      <c r="J189" s="61">
        <v>72.8</v>
      </c>
      <c r="K189" s="68" t="s">
        <v>93</v>
      </c>
      <c r="L189" s="43"/>
    </row>
    <row r="190" spans="1:12" ht="15">
      <c r="A190" s="23"/>
      <c r="B190" s="15"/>
      <c r="C190" s="11"/>
      <c r="D190" s="7" t="s">
        <v>31</v>
      </c>
      <c r="E190" s="54" t="s">
        <v>43</v>
      </c>
      <c r="F190" s="74">
        <v>20</v>
      </c>
      <c r="G190" s="74">
        <v>1.39</v>
      </c>
      <c r="H190" s="74">
        <f>0.33/30*20</f>
        <v>0.22000000000000003</v>
      </c>
      <c r="I190" s="74">
        <v>9.1999999999999993</v>
      </c>
      <c r="J190" s="74">
        <v>47.8</v>
      </c>
      <c r="K190" s="58" t="s">
        <v>44</v>
      </c>
      <c r="L190" s="43"/>
    </row>
    <row r="191" spans="1:12" ht="15">
      <c r="A191" s="23"/>
      <c r="B191" s="15"/>
      <c r="C191" s="11"/>
      <c r="D191" s="7" t="s">
        <v>32</v>
      </c>
      <c r="E191" s="54" t="s">
        <v>60</v>
      </c>
      <c r="F191" s="76">
        <v>30</v>
      </c>
      <c r="G191" s="77">
        <v>1.96</v>
      </c>
      <c r="H191" s="77">
        <f>0.44/40*30</f>
        <v>0.32999999999999996</v>
      </c>
      <c r="I191" s="77">
        <v>13.82</v>
      </c>
      <c r="J191" s="77">
        <v>68.97</v>
      </c>
      <c r="K191" s="58" t="s">
        <v>44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4">SUM(G185:G193)</f>
        <v>25.752499999999998</v>
      </c>
      <c r="H194" s="19">
        <f t="shared" si="84"/>
        <v>23.013749999999998</v>
      </c>
      <c r="I194" s="19">
        <f t="shared" si="84"/>
        <v>100.96250000000001</v>
      </c>
      <c r="J194" s="19">
        <f t="shared" si="84"/>
        <v>764.24499999999989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1257</v>
      </c>
      <c r="G195" s="32">
        <f t="shared" ref="G195" si="86">G184+G194</f>
        <v>41.279357142857137</v>
      </c>
      <c r="H195" s="32">
        <f t="shared" ref="H195" si="87">H184+H194</f>
        <v>41.359178571428572</v>
      </c>
      <c r="I195" s="32">
        <f t="shared" ref="I195" si="88">I184+I194</f>
        <v>155.99821428571428</v>
      </c>
      <c r="J195" s="32">
        <f t="shared" ref="J195:L195" si="89">J184+J194</f>
        <v>1322.2549999999999</v>
      </c>
      <c r="K195" s="32"/>
      <c r="L195" s="32">
        <f t="shared" si="89"/>
        <v>0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1286.9000000000001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42.006310714285711</v>
      </c>
      <c r="H196" s="34">
        <f t="shared" si="90"/>
        <v>44.30712619047619</v>
      </c>
      <c r="I196" s="34">
        <f t="shared" si="90"/>
        <v>179.85815476190481</v>
      </c>
      <c r="J196" s="34">
        <f t="shared" si="90"/>
        <v>1376.7566666666667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58.68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dcterms:created xsi:type="dcterms:W3CDTF">2022-05-16T14:23:56Z</dcterms:created>
  <dcterms:modified xsi:type="dcterms:W3CDTF">2023-11-07T18:27:14Z</dcterms:modified>
</cp:coreProperties>
</file>